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ño 2026\6. AGT\Abril\"/>
    </mc:Choice>
  </mc:AlternateContent>
  <xr:revisionPtr revIDLastSave="0" documentId="8_{E469DB8C-37D5-4779-AC7F-2D27B95313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2" r:id="rId1"/>
    <sheet name="1. Rec Mensual y Acumulada 2026" sheetId="1" r:id="rId2"/>
    <sheet name="2. Var Mensual - Interanual" sheetId="6" r:id="rId3"/>
    <sheet name="3. Rec Comparativa en $ y % " sheetId="2" r:id="rId4"/>
    <sheet name="4. Rec Acum por Imp." sheetId="7" r:id="rId5"/>
    <sheet name="5. Ingresos Brutos" sheetId="4" r:id="rId6"/>
    <sheet name="6. Inmobiliario" sheetId="5" r:id="rId7"/>
    <sheet name="7. Automotor" sheetId="8" r:id="rId8"/>
    <sheet name="8. Sellos" sheetId="9" r:id="rId9"/>
    <sheet name="9. Serie Histórica Anual" sheetId="11" r:id="rId10"/>
    <sheet name="10. Serie Histórica Mensual" sheetId="3" r:id="rId11"/>
  </sheets>
  <definedNames>
    <definedName name="_xlnm.Print_Area" localSheetId="3">'3. Rec Comparativa en $ y % '!$B$1:$N$20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4" l="1"/>
  <c r="R11" i="4"/>
  <c r="G19" i="2"/>
  <c r="G16" i="2"/>
  <c r="G12" i="2"/>
  <c r="F12" i="9"/>
  <c r="E12" i="9"/>
  <c r="F11" i="8"/>
  <c r="E11" i="8"/>
  <c r="F11" i="5"/>
  <c r="E11" i="5"/>
  <c r="P11" i="4"/>
  <c r="O11" i="4"/>
  <c r="M11" i="4"/>
  <c r="L11" i="4" s="1"/>
  <c r="G11" i="4"/>
  <c r="F11" i="4" s="1"/>
  <c r="J11" i="4" l="1"/>
  <c r="D11" i="4"/>
  <c r="D12" i="6" l="1"/>
  <c r="C12" i="6"/>
  <c r="J11" i="1"/>
  <c r="H11" i="1"/>
  <c r="E11" i="9"/>
  <c r="Q10" i="3"/>
  <c r="D21" i="9"/>
  <c r="F11" i="9"/>
  <c r="F10" i="8"/>
  <c r="E10" i="8"/>
  <c r="E10" i="5"/>
  <c r="F10" i="5"/>
  <c r="F9" i="5"/>
  <c r="S10" i="4"/>
  <c r="R10" i="4"/>
  <c r="P10" i="4"/>
  <c r="O10" i="4"/>
  <c r="M10" i="4"/>
  <c r="L10" i="4" s="1"/>
  <c r="J10" i="4"/>
  <c r="G10" i="4"/>
  <c r="D10" i="4" s="1"/>
  <c r="D11" i="6"/>
  <c r="C11" i="6"/>
  <c r="C10" i="6"/>
  <c r="J10" i="1"/>
  <c r="J9" i="1"/>
  <c r="H10" i="1"/>
  <c r="F10" i="4" l="1"/>
  <c r="Q9" i="3"/>
  <c r="P9" i="4"/>
  <c r="O9" i="4"/>
  <c r="S9" i="4"/>
  <c r="R9" i="4"/>
  <c r="G9" i="4"/>
  <c r="D9" i="4" s="1"/>
  <c r="M9" i="4" l="1"/>
  <c r="J9" i="4" s="1"/>
  <c r="F9" i="4"/>
  <c r="L9" i="4" l="1"/>
  <c r="H9" i="1"/>
  <c r="E8" i="2" l="1"/>
  <c r="E16" i="2"/>
  <c r="E15" i="2" l="1"/>
  <c r="P20" i="3" l="1"/>
  <c r="P14" i="11"/>
  <c r="E9" i="7" l="1"/>
  <c r="R8" i="4" l="1"/>
  <c r="H8" i="1"/>
  <c r="H21" i="1" l="1"/>
  <c r="O20" i="3"/>
  <c r="O14" i="11"/>
  <c r="F9" i="9"/>
  <c r="M8" i="4"/>
  <c r="L8" i="4" s="1"/>
  <c r="J8" i="4" l="1"/>
  <c r="D16" i="2" l="1"/>
  <c r="F14" i="7" l="1"/>
  <c r="N20" i="3" l="1"/>
  <c r="N14" i="11"/>
  <c r="G14" i="7" l="1"/>
  <c r="G12" i="7"/>
  <c r="F20" i="7"/>
  <c r="F19" i="7"/>
  <c r="F18" i="7"/>
  <c r="F15" i="7"/>
  <c r="F13" i="7"/>
  <c r="F12" i="7"/>
  <c r="F11" i="7"/>
  <c r="F10" i="7"/>
  <c r="G11" i="2" l="1"/>
  <c r="F11" i="2"/>
  <c r="G10" i="2"/>
  <c r="G9" i="2"/>
  <c r="D8" i="2" l="1"/>
  <c r="G8" i="2" s="1"/>
  <c r="K13" i="2" l="1"/>
  <c r="K12" i="2"/>
  <c r="K9" i="2" l="1"/>
  <c r="K10" i="2"/>
  <c r="D22" i="8" l="1"/>
  <c r="F8" i="8" l="1"/>
  <c r="S8" i="4"/>
  <c r="C22" i="4"/>
  <c r="G10" i="7"/>
  <c r="G11" i="7"/>
  <c r="G13" i="7"/>
  <c r="G18" i="7"/>
  <c r="G19" i="7"/>
  <c r="G20" i="7"/>
  <c r="K11" i="2"/>
  <c r="K17" i="2"/>
  <c r="K18" i="2"/>
  <c r="K19" i="2"/>
  <c r="G13" i="2"/>
  <c r="G17" i="2"/>
  <c r="C24" i="1"/>
  <c r="M14" i="11"/>
  <c r="F8" i="5" l="1"/>
  <c r="K20" i="4"/>
  <c r="C20" i="5"/>
  <c r="I22" i="4"/>
  <c r="K22" i="4"/>
  <c r="E22" i="4"/>
  <c r="I20" i="4"/>
  <c r="E20" i="4"/>
  <c r="F10" i="2"/>
  <c r="F9" i="2"/>
  <c r="E24" i="1"/>
  <c r="S20" i="4" l="1"/>
  <c r="C20" i="8"/>
  <c r="F14" i="2" l="1"/>
  <c r="F13" i="2"/>
  <c r="F12" i="2"/>
  <c r="F17" i="2" l="1"/>
  <c r="F19" i="2"/>
  <c r="F18" i="2"/>
  <c r="I16" i="2" l="1"/>
  <c r="J9" i="2"/>
  <c r="K16" i="2" l="1"/>
  <c r="J16" i="2"/>
  <c r="L20" i="3"/>
  <c r="L14" i="11"/>
  <c r="D20" i="5" l="1"/>
  <c r="D9" i="7"/>
  <c r="F16" i="2"/>
  <c r="K14" i="11"/>
  <c r="J14" i="11"/>
  <c r="I14" i="11"/>
  <c r="H14" i="11"/>
  <c r="G14" i="11"/>
  <c r="F14" i="11"/>
  <c r="E14" i="11"/>
  <c r="D14" i="11"/>
  <c r="C14" i="11"/>
  <c r="D23" i="9"/>
  <c r="C23" i="9"/>
  <c r="C21" i="9"/>
  <c r="C22" i="8"/>
  <c r="D20" i="8"/>
  <c r="J18" i="2"/>
  <c r="J19" i="2"/>
  <c r="J17" i="2"/>
  <c r="E17" i="7"/>
  <c r="D17" i="7"/>
  <c r="D22" i="5"/>
  <c r="C22" i="5"/>
  <c r="C20" i="4"/>
  <c r="R20" i="4" s="1"/>
  <c r="G8" i="4"/>
  <c r="K20" i="3"/>
  <c r="J20" i="3"/>
  <c r="I20" i="3"/>
  <c r="H20" i="3"/>
  <c r="G20" i="3"/>
  <c r="F20" i="3"/>
  <c r="E20" i="3"/>
  <c r="D20" i="3"/>
  <c r="C20" i="3"/>
  <c r="I8" i="2"/>
  <c r="E20" i="2"/>
  <c r="J14" i="2"/>
  <c r="J12" i="2"/>
  <c r="J11" i="2"/>
  <c r="J10" i="2"/>
  <c r="I24" i="1"/>
  <c r="G24" i="1"/>
  <c r="F24" i="1"/>
  <c r="D24" i="1"/>
  <c r="J8" i="1"/>
  <c r="I21" i="1"/>
  <c r="G21" i="1"/>
  <c r="E21" i="1"/>
  <c r="D21" i="1"/>
  <c r="C21" i="1"/>
  <c r="F21" i="1"/>
  <c r="Q14" i="11" l="1"/>
  <c r="J24" i="1"/>
  <c r="Q8" i="3"/>
  <c r="Q20" i="3" s="1"/>
  <c r="F17" i="7"/>
  <c r="G9" i="7"/>
  <c r="I15" i="2"/>
  <c r="I20" i="2" s="1"/>
  <c r="K8" i="2"/>
  <c r="G17" i="7"/>
  <c r="D16" i="7"/>
  <c r="D21" i="7" s="1"/>
  <c r="F9" i="7"/>
  <c r="F8" i="4"/>
  <c r="D8" i="4"/>
  <c r="F8" i="2"/>
  <c r="C9" i="6"/>
  <c r="M20" i="3"/>
  <c r="M22" i="4"/>
  <c r="M20" i="4"/>
  <c r="J20" i="4" s="1"/>
  <c r="D15" i="2"/>
  <c r="D20" i="2" s="1"/>
  <c r="G22" i="4"/>
  <c r="G20" i="4"/>
  <c r="D20" i="4" s="1"/>
  <c r="J21" i="1"/>
  <c r="E22" i="1" s="1"/>
  <c r="H24" i="1"/>
  <c r="E16" i="7"/>
  <c r="J8" i="2"/>
  <c r="F16" i="7" l="1"/>
  <c r="K15" i="2"/>
  <c r="G16" i="7"/>
  <c r="C21" i="6"/>
  <c r="J15" i="2"/>
  <c r="J20" i="2" s="1"/>
  <c r="G15" i="2"/>
  <c r="C22" i="1"/>
  <c r="L20" i="4"/>
  <c r="G22" i="1"/>
  <c r="I22" i="1"/>
  <c r="F22" i="1"/>
  <c r="D22" i="1"/>
  <c r="H22" i="1"/>
  <c r="F20" i="4"/>
  <c r="J22" i="1"/>
  <c r="F15" i="2"/>
  <c r="G20" i="2"/>
  <c r="E21" i="7"/>
  <c r="G21" i="7" s="1"/>
  <c r="K20" i="2" l="1"/>
  <c r="F20" i="2"/>
  <c r="F21" i="7"/>
</calcChain>
</file>

<file path=xl/sharedStrings.xml><?xml version="1.0" encoding="utf-8"?>
<sst xmlns="http://schemas.openxmlformats.org/spreadsheetml/2006/main" count="169" uniqueCount="86">
  <si>
    <t>MES</t>
  </si>
  <si>
    <t>INGRESOS BRUTOS</t>
  </si>
  <si>
    <t>INMOBILIARIO</t>
  </si>
  <si>
    <t>AUTOMOTOR</t>
  </si>
  <si>
    <t>SELLOS Y VALORES FISCALES</t>
  </si>
  <si>
    <t>DEPOSITOS JUDICIALES</t>
  </si>
  <si>
    <t>TOTAL</t>
  </si>
  <si>
    <t>SubTotal</t>
  </si>
  <si>
    <t>Promedio Mensual</t>
  </si>
  <si>
    <t>Expresado en Pesos</t>
  </si>
  <si>
    <t>Expresado en Pesos y Porcentajes</t>
  </si>
  <si>
    <t>Impuesto</t>
  </si>
  <si>
    <t>Ingresos Brutos</t>
  </si>
  <si>
    <t>Inmobiliario</t>
  </si>
  <si>
    <t>Automotor</t>
  </si>
  <si>
    <t>Sellos y Valores Fiscales</t>
  </si>
  <si>
    <t>Depositos Judiciales</t>
  </si>
  <si>
    <t>Otros Ingresos</t>
  </si>
  <si>
    <t>Lote Hogar</t>
  </si>
  <si>
    <t>Acción Social</t>
  </si>
  <si>
    <t>Vialidad</t>
  </si>
  <si>
    <t>Recaudación General</t>
  </si>
  <si>
    <t>TOTAL ACUMULADO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</si>
  <si>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</si>
  <si>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</si>
  <si>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</si>
  <si>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</si>
  <si>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</si>
  <si>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</si>
  <si>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</si>
  <si>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</si>
  <si>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</si>
  <si>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</si>
  <si>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</si>
  <si>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</si>
  <si>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Anual</t>
  </si>
  <si>
    <t>INGRESOS BRUTOS
LOCAL</t>
  </si>
  <si>
    <t>INGRESOS BRUTOS
CONVENIO MULTILATERAL</t>
  </si>
  <si>
    <t>TOTAL
INGRESOS BRUTOS</t>
  </si>
  <si>
    <t>Expresado en Porcentajes</t>
  </si>
  <si>
    <t>PROMEDIO MENSUAL</t>
  </si>
  <si>
    <t>Variación Mensual</t>
  </si>
  <si>
    <t>SELLOS</t>
  </si>
  <si>
    <t>INFORME DE RECAUDACIÓN A MES DE:</t>
  </si>
  <si>
    <t>Ingresos Brutos Local</t>
  </si>
  <si>
    <t>Ingresos Brutos Convenio Multilateal</t>
  </si>
  <si>
    <t>Depósitos Judiciales</t>
  </si>
  <si>
    <t>Otros Ingresos (**)</t>
  </si>
  <si>
    <t>(*) Recaudación Acumulada al mes del Informe</t>
  </si>
  <si>
    <t>IMPUESTOS</t>
  </si>
  <si>
    <t>Estadísticas Mensuales de Recaudación</t>
  </si>
  <si>
    <t>Variación interanual</t>
  </si>
  <si>
    <t>Variación interanual $</t>
  </si>
  <si>
    <t xml:space="preserve">Variación mensual </t>
  </si>
  <si>
    <t>$</t>
  </si>
  <si>
    <t>%</t>
  </si>
  <si>
    <r>
      <rPr>
        <b/>
        <sz val="12"/>
        <color theme="0"/>
        <rFont val="Calibri"/>
        <family val="2"/>
        <scheme val="minor"/>
      </rPr>
      <t xml:space="preserve">OTROS INGRESOS:
</t>
    </r>
    <r>
      <rPr>
        <sz val="12"/>
        <color theme="0"/>
        <rFont val="Calibri"/>
        <family val="2"/>
        <scheme val="minor"/>
      </rPr>
      <t>LOTE HOGAR - ACCION SOCIAL - VIALIDAD</t>
    </r>
  </si>
  <si>
    <t>Recaudación Acumulada</t>
  </si>
  <si>
    <t>Participación %  Recaudación</t>
  </si>
  <si>
    <t>Variación
Mensual %</t>
  </si>
  <si>
    <t>Variación
Interanual %</t>
  </si>
  <si>
    <t>Participación %</t>
  </si>
  <si>
    <t>RECAUDACIÓN INMOBILIARIO</t>
  </si>
  <si>
    <t xml:space="preserve">Variación Interanual
</t>
  </si>
  <si>
    <t>Variación Interanual</t>
  </si>
  <si>
    <t>RECAUDACIÓN SELLOS</t>
  </si>
  <si>
    <t>RECAUDACIÓN AUTOMOTOR</t>
  </si>
  <si>
    <t>Recaudación Anual</t>
  </si>
  <si>
    <t>RECAUDACIÓN ACUMULADA POR IMPUESTO. VARIACIÓN INTERANUAL</t>
  </si>
  <si>
    <t xml:space="preserve"> RECAUDACIÓN MENSUAL Y ACUMULADA AÑO 2026</t>
  </si>
  <si>
    <t>RECAUDACIÓN AÑO 2026. VARIACIÓN MENSUAL - INTERANUAL</t>
  </si>
  <si>
    <t>RECAUDACIÓN INGRESOS BRUTOS 2026</t>
  </si>
  <si>
    <t>RECAUDACION INGRESOS BRUTOS 2025</t>
  </si>
  <si>
    <t>Variación Mensual 2026</t>
  </si>
  <si>
    <t>Variación Interanual 2026</t>
  </si>
  <si>
    <t>Recaudación Total Mensual 2012 - 2026</t>
  </si>
  <si>
    <t>Recaudación Anual por Impuesto  2012 - 2026</t>
  </si>
  <si>
    <t>Recaudación
Marzo 2026</t>
  </si>
  <si>
    <t>Informe Abril 2026</t>
  </si>
  <si>
    <t>Fecha de Versión de Archivo:  04/05/2026</t>
  </si>
  <si>
    <t>ABRIL 2026</t>
  </si>
  <si>
    <t>COMPARATIVO MES DE ABRIL DE 2026 CON MARZO 2026 Y ABRIL 2025</t>
  </si>
  <si>
    <t>Recaudación
Abril 2026</t>
  </si>
  <si>
    <t>Recaudación
Abril 2025</t>
  </si>
  <si>
    <t>Recaudación
 Acumulada hasta
ABRIL 2026</t>
  </si>
  <si>
    <t>Recaudación
Acumulada hasta
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</si>
</sst>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C0A]mmmm\-yy;@"/>
    <numFmt numFmtId="165" formatCode="_ * #,##0.00_ ;_ * \-#,##0.00_ ;_ * &quot;-&quot;??_ ;_ @_ "/>
    <numFmt numFmtId="166" formatCode="_(* #,##0_);_(* \(#,##0\);_(* &quot;-&quot;??_);_(@_)"/>
    <numFmt numFmtId="167" formatCode="_-* #,##0.00\ _€_-;\-* #,##0.00\ _€_-;_-* &quot;-&quot;??\ _€_-;_-@_-"/>
    <numFmt numFmtId="168" formatCode="mmmm"/>
    <numFmt numFmtId="169" formatCode="_(* #,##0.0000_);_(* \(#,##0.0000\);_(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2"/>
      <color theme="0"/>
      <name val="Franklin Gothic"/>
    </font>
    <font>
      <b/>
      <sz val="12"/>
      <color theme="0"/>
      <name val="Franklin Gothic"/>
    </font>
    <font>
      <sz val="12"/>
      <color theme="1"/>
      <name val="Calibri"/>
      <family val="2"/>
    </font>
    <font>
      <b/>
      <sz val="12"/>
      <color rgb="FF0000FF"/>
      <name val="Calibri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rgb="FFBE063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4B083"/>
      </patternFill>
    </fill>
    <fill>
      <patternFill patternType="solid">
        <fgColor theme="5"/>
        <bgColor indexed="64"/>
      </patternFill>
    </fill>
    <fill>
      <patternFill patternType="solid">
        <fgColor rgb="FFFF8200"/>
        <bgColor indexed="64"/>
      </patternFill>
    </fill>
    <fill>
      <patternFill patternType="solid">
        <fgColor rgb="FFFF8200"/>
        <bgColor rgb="FF86051E"/>
      </patternFill>
    </fill>
    <fill>
      <patternFill patternType="solid">
        <fgColor rgb="FFFF8200"/>
        <bgColor rgb="FFBE0632"/>
      </patternFill>
    </fill>
    <fill>
      <patternFill patternType="solid">
        <fgColor rgb="FFFF8200"/>
        <bgColor rgb="FFA50021"/>
      </patternFill>
    </fill>
    <fill>
      <patternFill patternType="solid">
        <fgColor rgb="FFFF8200"/>
        <bgColor rgb="FFC55A11"/>
      </patternFill>
    </fill>
    <fill>
      <patternFill patternType="solid">
        <fgColor theme="2" tint="-0.249977111117893"/>
        <bgColor rgb="FFEC7390"/>
      </patternFill>
    </fill>
    <fill>
      <patternFill patternType="solid">
        <fgColor theme="2" tint="-0.249977111117893"/>
        <bgColor rgb="FFF4B083"/>
      </patternFill>
    </fill>
    <fill>
      <patternFill patternType="solid">
        <fgColor theme="2" tint="-0.499984740745262"/>
        <bgColor rgb="FFC55A11"/>
      </patternFill>
    </fill>
    <fill>
      <patternFill patternType="solid">
        <fgColor theme="2" tint="-9.9978637043366805E-2"/>
        <bgColor rgb="FFEC739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rgb="FFBE0632"/>
      </patternFill>
    </fill>
    <fill>
      <patternFill patternType="solid">
        <fgColor theme="2" tint="-0.499984740745262"/>
        <bgColor rgb="FFA50021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rgb="FFA50021"/>
      </patternFill>
    </fill>
    <fill>
      <patternFill patternType="solid">
        <fgColor theme="2" tint="-0.749992370372631"/>
        <bgColor rgb="FFA50021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4" fillId="0" borderId="0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166" fontId="3" fillId="0" borderId="0" xfId="0" applyNumberFormat="1" applyFont="1" applyAlignment="1">
      <alignment vertical="center" wrapText="1"/>
    </xf>
    <xf numFmtId="0" fontId="3" fillId="0" borderId="0" xfId="0" applyFont="1"/>
    <xf numFmtId="49" fontId="3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43" fontId="3" fillId="4" borderId="1" xfId="0" applyNumberFormat="1" applyFont="1" applyFill="1" applyBorder="1" applyAlignment="1">
      <alignment horizontal="center" vertical="center" wrapText="1"/>
    </xf>
    <xf numFmtId="43" fontId="2" fillId="4" borderId="1" xfId="0" applyNumberFormat="1" applyFont="1" applyFill="1" applyBorder="1" applyAlignment="1">
      <alignment horizontal="center" vertical="center" wrapText="1"/>
    </xf>
    <xf numFmtId="166" fontId="19" fillId="0" borderId="1" xfId="1" applyNumberFormat="1" applyFont="1" applyBorder="1" applyAlignment="1">
      <alignment vertical="center" wrapText="1"/>
    </xf>
    <xf numFmtId="2" fontId="4" fillId="0" borderId="1" xfId="2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3" xfId="0" applyFont="1" applyBorder="1"/>
    <xf numFmtId="0" fontId="3" fillId="0" borderId="10" xfId="0" applyFont="1" applyBorder="1"/>
    <xf numFmtId="10" fontId="3" fillId="0" borderId="0" xfId="2" applyNumberFormat="1" applyFont="1" applyAlignment="1">
      <alignment vertical="center" wrapText="1"/>
    </xf>
    <xf numFmtId="9" fontId="3" fillId="0" borderId="0" xfId="2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6" fontId="3" fillId="0" borderId="4" xfId="1" applyNumberFormat="1" applyFont="1" applyBorder="1" applyAlignment="1">
      <alignment vertical="center" wrapText="1"/>
    </xf>
    <xf numFmtId="166" fontId="3" fillId="0" borderId="2" xfId="1" applyNumberFormat="1" applyFont="1" applyBorder="1" applyAlignment="1">
      <alignment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166" fontId="3" fillId="0" borderId="1" xfId="1" applyNumberFormat="1" applyFont="1" applyBorder="1" applyAlignment="1">
      <alignment vertical="center" wrapText="1"/>
    </xf>
    <xf numFmtId="2" fontId="4" fillId="0" borderId="4" xfId="2" applyNumberFormat="1" applyFont="1" applyFill="1" applyBorder="1" applyAlignment="1">
      <alignment horizontal="center" vertical="center" wrapText="1"/>
    </xf>
    <xf numFmtId="166" fontId="3" fillId="0" borderId="10" xfId="1" applyNumberFormat="1" applyFont="1" applyBorder="1" applyAlignment="1">
      <alignment vertical="center" wrapText="1"/>
    </xf>
    <xf numFmtId="166" fontId="3" fillId="0" borderId="7" xfId="1" applyNumberFormat="1" applyFont="1" applyBorder="1" applyAlignment="1">
      <alignment vertical="center" wrapText="1"/>
    </xf>
    <xf numFmtId="2" fontId="4" fillId="0" borderId="2" xfId="2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166" fontId="3" fillId="0" borderId="11" xfId="1" applyNumberFormat="1" applyFont="1" applyBorder="1" applyAlignment="1">
      <alignment vertical="center" wrapText="1"/>
    </xf>
    <xf numFmtId="166" fontId="3" fillId="0" borderId="3" xfId="1" applyNumberFormat="1" applyFont="1" applyBorder="1" applyAlignment="1">
      <alignment vertical="center" wrapText="1"/>
    </xf>
    <xf numFmtId="166" fontId="3" fillId="0" borderId="0" xfId="0" applyNumberFormat="1" applyFont="1"/>
    <xf numFmtId="0" fontId="3" fillId="0" borderId="1" xfId="0" applyFont="1" applyBorder="1"/>
    <xf numFmtId="0" fontId="3" fillId="0" borderId="2" xfId="0" applyFont="1" applyBorder="1" applyAlignment="1">
      <alignment horizontal="left" vertical="center" wrapText="1"/>
    </xf>
    <xf numFmtId="166" fontId="3" fillId="0" borderId="1" xfId="1" applyNumberFormat="1" applyFont="1" applyBorder="1" applyAlignment="1">
      <alignment vertical="center"/>
    </xf>
    <xf numFmtId="166" fontId="19" fillId="0" borderId="1" xfId="1" applyNumberFormat="1" applyFont="1" applyBorder="1" applyAlignment="1">
      <alignment vertical="center"/>
    </xf>
    <xf numFmtId="166" fontId="3" fillId="0" borderId="2" xfId="1" applyNumberFormat="1" applyFont="1" applyBorder="1" applyAlignment="1">
      <alignment vertical="center"/>
    </xf>
    <xf numFmtId="2" fontId="4" fillId="0" borderId="7" xfId="2" applyNumberFormat="1" applyFont="1" applyFill="1" applyBorder="1" applyAlignment="1">
      <alignment horizontal="center" vertical="center"/>
    </xf>
    <xf numFmtId="2" fontId="4" fillId="0" borderId="1" xfId="2" applyNumberFormat="1" applyFont="1" applyFill="1" applyBorder="1" applyAlignment="1">
      <alignment horizontal="center" vertical="center"/>
    </xf>
    <xf numFmtId="166" fontId="19" fillId="0" borderId="7" xfId="1" applyNumberFormat="1" applyFont="1" applyBorder="1" applyAlignment="1">
      <alignment vertical="center" wrapText="1"/>
    </xf>
    <xf numFmtId="166" fontId="19" fillId="0" borderId="7" xfId="1" applyNumberFormat="1" applyFont="1" applyBorder="1" applyAlignment="1">
      <alignment vertical="center"/>
    </xf>
    <xf numFmtId="2" fontId="4" fillId="0" borderId="10" xfId="2" applyNumberFormat="1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6" fontId="19" fillId="0" borderId="3" xfId="1" applyNumberFormat="1" applyFont="1" applyBorder="1" applyAlignment="1">
      <alignment vertical="center"/>
    </xf>
    <xf numFmtId="166" fontId="3" fillId="0" borderId="0" xfId="1" applyNumberFormat="1" applyFont="1" applyAlignment="1">
      <alignment vertical="center" wrapText="1"/>
    </xf>
    <xf numFmtId="43" fontId="3" fillId="0" borderId="6" xfId="1" applyFont="1" applyBorder="1" applyAlignment="1">
      <alignment vertical="center" wrapText="1"/>
    </xf>
    <xf numFmtId="43" fontId="3" fillId="0" borderId="0" xfId="1" applyFont="1" applyAlignment="1">
      <alignment vertical="center" wrapText="1"/>
    </xf>
    <xf numFmtId="3" fontId="3" fillId="0" borderId="0" xfId="1" applyNumberFormat="1" applyFont="1" applyAlignment="1">
      <alignment vertical="center" wrapText="1"/>
    </xf>
    <xf numFmtId="10" fontId="3" fillId="0" borderId="0" xfId="2" applyNumberFormat="1" applyFont="1" applyFill="1"/>
    <xf numFmtId="0" fontId="22" fillId="0" borderId="0" xfId="0" applyFont="1"/>
    <xf numFmtId="16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66" fontId="3" fillId="0" borderId="6" xfId="1" applyNumberFormat="1" applyFont="1" applyBorder="1" applyAlignment="1">
      <alignment vertical="center" wrapText="1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vertical="center" wrapText="1"/>
    </xf>
    <xf numFmtId="0" fontId="13" fillId="5" borderId="0" xfId="0" applyFont="1" applyFill="1"/>
    <xf numFmtId="0" fontId="15" fillId="5" borderId="0" xfId="0" applyFont="1" applyFill="1" applyAlignment="1">
      <alignment horizontal="center"/>
    </xf>
    <xf numFmtId="0" fontId="15" fillId="5" borderId="0" xfId="0" applyFont="1" applyFill="1"/>
    <xf numFmtId="0" fontId="16" fillId="5" borderId="0" xfId="0" applyFont="1" applyFill="1"/>
    <xf numFmtId="0" fontId="14" fillId="5" borderId="0" xfId="0" applyFont="1" applyFill="1" applyAlignment="1">
      <alignment horizontal="center"/>
    </xf>
    <xf numFmtId="0" fontId="17" fillId="5" borderId="0" xfId="0" applyFont="1" applyFill="1"/>
    <xf numFmtId="0" fontId="6" fillId="5" borderId="0" xfId="0" applyFont="1" applyFill="1"/>
    <xf numFmtId="0" fontId="6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17" fontId="6" fillId="8" borderId="1" xfId="0" applyNumberFormat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3" fontId="6" fillId="10" borderId="1" xfId="0" applyNumberFormat="1" applyFont="1" applyFill="1" applyBorder="1" applyAlignment="1">
      <alignment vertical="center" wrapText="1"/>
    </xf>
    <xf numFmtId="3" fontId="3" fillId="11" borderId="1" xfId="0" applyNumberFormat="1" applyFont="1" applyFill="1" applyBorder="1" applyAlignment="1">
      <alignment vertical="center" wrapText="1"/>
    </xf>
    <xf numFmtId="3" fontId="2" fillId="11" borderId="1" xfId="0" applyNumberFormat="1" applyFont="1" applyFill="1" applyBorder="1" applyAlignment="1">
      <alignment vertical="center" wrapText="1"/>
    </xf>
    <xf numFmtId="166" fontId="3" fillId="12" borderId="1" xfId="0" applyNumberFormat="1" applyFont="1" applyFill="1" applyBorder="1" applyAlignment="1">
      <alignment horizontal="center" vertical="center" wrapText="1"/>
    </xf>
    <xf numFmtId="166" fontId="2" fillId="12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166" fontId="11" fillId="14" borderId="1" xfId="1" applyNumberFormat="1" applyFont="1" applyFill="1" applyBorder="1" applyAlignment="1">
      <alignment vertical="center" wrapText="1"/>
    </xf>
    <xf numFmtId="166" fontId="3" fillId="15" borderId="2" xfId="1" applyNumberFormat="1" applyFont="1" applyFill="1" applyBorder="1" applyAlignment="1">
      <alignment vertical="center" wrapText="1"/>
    </xf>
    <xf numFmtId="4" fontId="12" fillId="14" borderId="1" xfId="0" applyNumberFormat="1" applyFont="1" applyFill="1" applyBorder="1" applyAlignment="1">
      <alignment horizontal="center" vertical="center" wrapText="1"/>
    </xf>
    <xf numFmtId="166" fontId="6" fillId="6" borderId="1" xfId="1" applyNumberFormat="1" applyFont="1" applyFill="1" applyBorder="1" applyAlignment="1">
      <alignment vertical="center" wrapText="1"/>
    </xf>
    <xf numFmtId="166" fontId="6" fillId="6" borderId="2" xfId="1" applyNumberFormat="1" applyFont="1" applyFill="1" applyBorder="1" applyAlignment="1">
      <alignment vertic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166" fontId="6" fillId="6" borderId="4" xfId="1" applyNumberFormat="1" applyFont="1" applyFill="1" applyBorder="1" applyAlignment="1">
      <alignment vertical="center" wrapText="1"/>
    </xf>
    <xf numFmtId="166" fontId="6" fillId="16" borderId="8" xfId="0" applyNumberFormat="1" applyFont="1" applyFill="1" applyBorder="1" applyAlignment="1">
      <alignment horizontal="center" vertical="center" wrapText="1"/>
    </xf>
    <xf numFmtId="166" fontId="6" fillId="16" borderId="1" xfId="0" applyNumberFormat="1" applyFont="1" applyFill="1" applyBorder="1" applyAlignment="1">
      <alignment horizontal="center" vertical="center" wrapText="1"/>
    </xf>
    <xf numFmtId="2" fontId="6" fillId="16" borderId="1" xfId="2" applyNumberFormat="1" applyFont="1" applyFill="1" applyBorder="1" applyAlignment="1">
      <alignment horizontal="center" vertical="center" wrapText="1"/>
    </xf>
    <xf numFmtId="166" fontId="6" fillId="16" borderId="4" xfId="0" applyNumberFormat="1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166" fontId="6" fillId="16" borderId="7" xfId="0" applyNumberFormat="1" applyFont="1" applyFill="1" applyBorder="1" applyAlignment="1">
      <alignment vertical="center" wrapText="1"/>
    </xf>
    <xf numFmtId="2" fontId="6" fillId="16" borderId="1" xfId="2" applyNumberFormat="1" applyFont="1" applyFill="1" applyBorder="1" applyAlignment="1">
      <alignment horizontal="center" vertical="center"/>
    </xf>
    <xf numFmtId="166" fontId="11" fillId="11" borderId="1" xfId="1" applyNumberFormat="1" applyFont="1" applyFill="1" applyBorder="1" applyAlignment="1">
      <alignment vertical="center" wrapText="1"/>
    </xf>
    <xf numFmtId="166" fontId="21" fillId="11" borderId="1" xfId="1" applyNumberFormat="1" applyFont="1" applyFill="1" applyBorder="1" applyAlignment="1">
      <alignment vertical="center" wrapText="1"/>
    </xf>
    <xf numFmtId="166" fontId="3" fillId="17" borderId="2" xfId="1" applyNumberFormat="1" applyFont="1" applyFill="1" applyBorder="1" applyAlignment="1">
      <alignment vertical="center" wrapText="1"/>
    </xf>
    <xf numFmtId="4" fontId="12" fillId="11" borderId="1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168" fontId="6" fillId="8" borderId="1" xfId="0" applyNumberFormat="1" applyFont="1" applyFill="1" applyBorder="1" applyAlignment="1">
      <alignment horizontal="center" vertical="center" wrapText="1"/>
    </xf>
    <xf numFmtId="0" fontId="20" fillId="19" borderId="1" xfId="0" applyFont="1" applyFill="1" applyBorder="1" applyAlignment="1">
      <alignment horizontal="center" vertical="center" wrapText="1"/>
    </xf>
    <xf numFmtId="166" fontId="6" fillId="16" borderId="0" xfId="0" applyNumberFormat="1" applyFont="1" applyFill="1" applyAlignment="1">
      <alignment horizontal="center" vertical="center" wrapText="1"/>
    </xf>
    <xf numFmtId="43" fontId="6" fillId="16" borderId="0" xfId="0" applyNumberFormat="1" applyFont="1" applyFill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166" fontId="3" fillId="11" borderId="1" xfId="0" applyNumberFormat="1" applyFont="1" applyFill="1" applyBorder="1" applyAlignment="1">
      <alignment vertical="center" wrapText="1"/>
    </xf>
    <xf numFmtId="4" fontId="3" fillId="11" borderId="1" xfId="0" applyNumberFormat="1" applyFont="1" applyFill="1" applyBorder="1" applyAlignment="1">
      <alignment vertical="center" wrapText="1"/>
    </xf>
    <xf numFmtId="4" fontId="23" fillId="11" borderId="1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wrapText="1"/>
    </xf>
    <xf numFmtId="0" fontId="20" fillId="21" borderId="1" xfId="0" applyFont="1" applyFill="1" applyBorder="1" applyAlignment="1">
      <alignment horizontal="center" vertical="center" wrapText="1"/>
    </xf>
    <xf numFmtId="166" fontId="6" fillId="20" borderId="0" xfId="0" applyNumberFormat="1" applyFont="1" applyFill="1" applyAlignment="1">
      <alignment horizontal="center" vertical="center" wrapText="1"/>
    </xf>
    <xf numFmtId="43" fontId="6" fillId="20" borderId="0" xfId="0" applyNumberFormat="1" applyFont="1" applyFill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 wrapText="1"/>
    </xf>
    <xf numFmtId="2" fontId="4" fillId="17" borderId="0" xfId="2" applyNumberFormat="1" applyFont="1" applyFill="1" applyBorder="1" applyAlignment="1">
      <alignment horizontal="center" vertical="center" wrapText="1"/>
    </xf>
    <xf numFmtId="4" fontId="23" fillId="11" borderId="1" xfId="0" applyNumberFormat="1" applyFont="1" applyFill="1" applyBorder="1" applyAlignment="1">
      <alignment horizontal="center" wrapText="1"/>
    </xf>
    <xf numFmtId="17" fontId="6" fillId="8" borderId="1" xfId="0" applyNumberFormat="1" applyFont="1" applyFill="1" applyBorder="1" applyAlignment="1">
      <alignment horizontal="left" vertical="center" wrapText="1"/>
    </xf>
    <xf numFmtId="17" fontId="6" fillId="8" borderId="2" xfId="0" applyNumberFormat="1" applyFont="1" applyFill="1" applyBorder="1" applyAlignment="1">
      <alignment horizontal="left" vertical="center" wrapText="1"/>
    </xf>
    <xf numFmtId="0" fontId="20" fillId="19" borderId="1" xfId="0" applyFont="1" applyFill="1" applyBorder="1" applyAlignment="1">
      <alignment horizontal="left" vertical="center" wrapText="1"/>
    </xf>
    <xf numFmtId="3" fontId="6" fillId="16" borderId="0" xfId="0" applyNumberFormat="1" applyFont="1" applyFill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0" fontId="6" fillId="19" borderId="1" xfId="0" applyFont="1" applyFill="1" applyBorder="1" applyAlignment="1">
      <alignment horizontal="center" vertical="center" wrapText="1"/>
    </xf>
    <xf numFmtId="0" fontId="9" fillId="22" borderId="1" xfId="0" applyFont="1" applyFill="1" applyBorder="1" applyAlignment="1">
      <alignment horizontal="center" vertical="center" wrapText="1"/>
    </xf>
    <xf numFmtId="166" fontId="10" fillId="22" borderId="1" xfId="1" applyNumberFormat="1" applyFont="1" applyFill="1" applyBorder="1" applyAlignment="1">
      <alignment horizontal="center" vertical="center" wrapText="1"/>
    </xf>
    <xf numFmtId="10" fontId="3" fillId="0" borderId="0" xfId="2" applyNumberFormat="1" applyFont="1"/>
    <xf numFmtId="2" fontId="4" fillId="23" borderId="0" xfId="2" applyNumberFormat="1" applyFont="1" applyFill="1" applyBorder="1" applyAlignment="1">
      <alignment horizontal="center" vertical="center" wrapText="1"/>
    </xf>
    <xf numFmtId="2" fontId="4" fillId="23" borderId="1" xfId="2" applyNumberFormat="1" applyFont="1" applyFill="1" applyBorder="1" applyAlignment="1">
      <alignment horizontal="center" wrapText="1"/>
    </xf>
    <xf numFmtId="166" fontId="3" fillId="23" borderId="7" xfId="1" applyNumberFormat="1" applyFont="1" applyFill="1" applyBorder="1" applyAlignment="1">
      <alignment vertical="center"/>
    </xf>
    <xf numFmtId="166" fontId="19" fillId="23" borderId="7" xfId="1" applyNumberFormat="1" applyFont="1" applyFill="1" applyBorder="1" applyAlignment="1">
      <alignment vertical="center"/>
    </xf>
    <xf numFmtId="2" fontId="4" fillId="23" borderId="1" xfId="2" applyNumberFormat="1" applyFont="1" applyFill="1" applyBorder="1" applyAlignment="1">
      <alignment horizontal="center" vertical="center"/>
    </xf>
    <xf numFmtId="4" fontId="27" fillId="11" borderId="1" xfId="0" applyNumberFormat="1" applyFont="1" applyFill="1" applyBorder="1" applyAlignment="1">
      <alignment horizontal="center" vertical="center" wrapText="1"/>
    </xf>
    <xf numFmtId="49" fontId="25" fillId="20" borderId="0" xfId="0" applyNumberFormat="1" applyFont="1" applyFill="1" applyAlignment="1">
      <alignment horizontal="center"/>
    </xf>
    <xf numFmtId="49" fontId="25" fillId="20" borderId="0" xfId="0" applyNumberFormat="1" applyFont="1" applyFill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3" fontId="3" fillId="0" borderId="0" xfId="0" applyNumberFormat="1" applyFont="1" applyAlignment="1">
      <alignment vertical="center" wrapText="1"/>
    </xf>
    <xf numFmtId="3" fontId="3" fillId="11" borderId="0" xfId="0" applyNumberFormat="1" applyFont="1" applyFill="1" applyAlignment="1">
      <alignment vertical="center" wrapText="1"/>
    </xf>
    <xf numFmtId="4" fontId="27" fillId="11" borderId="1" xfId="0" applyNumberFormat="1" applyFont="1" applyFill="1" applyBorder="1" applyAlignment="1">
      <alignment horizontal="center" wrapText="1"/>
    </xf>
    <xf numFmtId="2" fontId="4" fillId="17" borderId="1" xfId="2" applyNumberFormat="1" applyFont="1" applyFill="1" applyBorder="1" applyAlignment="1">
      <alignment horizontal="center" wrapText="1"/>
    </xf>
    <xf numFmtId="169" fontId="3" fillId="0" borderId="0" xfId="0" applyNumberFormat="1" applyFont="1" applyAlignment="1">
      <alignment vertical="center" wrapText="1"/>
    </xf>
    <xf numFmtId="0" fontId="16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5" fillId="7" borderId="0" xfId="0" applyNumberFormat="1" applyFont="1" applyFill="1" applyAlignment="1">
      <alignment horizontal="center" vertical="center"/>
    </xf>
    <xf numFmtId="0" fontId="26" fillId="6" borderId="0" xfId="0" applyFont="1" applyFill="1"/>
    <xf numFmtId="49" fontId="25" fillId="6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left" vertical="center" wrapText="1"/>
    </xf>
    <xf numFmtId="0" fontId="6" fillId="16" borderId="13" xfId="0" applyFont="1" applyFill="1" applyBorder="1" applyAlignment="1">
      <alignment horizontal="left" vertical="center" wrapText="1"/>
    </xf>
    <xf numFmtId="49" fontId="25" fillId="6" borderId="0" xfId="0" applyNumberFormat="1" applyFont="1" applyFill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43" fontId="8" fillId="14" borderId="2" xfId="1" applyFont="1" applyFill="1" applyBorder="1" applyAlignment="1">
      <alignment horizontal="left" vertical="center" wrapText="1"/>
    </xf>
    <xf numFmtId="43" fontId="8" fillId="14" borderId="4" xfId="1" applyFont="1" applyFill="1" applyBorder="1" applyAlignment="1">
      <alignment horizontal="left" vertical="center" wrapText="1"/>
    </xf>
    <xf numFmtId="9" fontId="3" fillId="0" borderId="0" xfId="2" applyFont="1" applyBorder="1" applyAlignment="1">
      <alignment horizontal="left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6" fillId="16" borderId="14" xfId="0" applyFont="1" applyFill="1" applyBorder="1" applyAlignment="1">
      <alignment horizontal="left" vertical="center" wrapText="1"/>
    </xf>
    <xf numFmtId="43" fontId="8" fillId="11" borderId="2" xfId="1" applyFont="1" applyFill="1" applyBorder="1" applyAlignment="1">
      <alignment horizontal="left" vertical="center" wrapText="1"/>
    </xf>
    <xf numFmtId="43" fontId="8" fillId="11" borderId="4" xfId="1" applyFont="1" applyFill="1" applyBorder="1" applyAlignment="1">
      <alignment horizontal="left" vertical="center" wrapText="1"/>
    </xf>
    <xf numFmtId="0" fontId="2" fillId="23" borderId="12" xfId="0" applyFont="1" applyFill="1" applyBorder="1" applyAlignment="1">
      <alignment horizontal="left" vertical="center" wrapText="1"/>
    </xf>
    <xf numFmtId="0" fontId="2" fillId="23" borderId="13" xfId="0" applyFont="1" applyFill="1" applyBorder="1" applyAlignment="1">
      <alignment horizontal="left" vertical="center" wrapText="1"/>
    </xf>
    <xf numFmtId="0" fontId="6" fillId="18" borderId="7" xfId="0" applyFont="1" applyFill="1" applyBorder="1" applyAlignment="1">
      <alignment horizontal="center" vertical="center" wrapText="1"/>
    </xf>
    <xf numFmtId="0" fontId="6" fillId="18" borderId="16" xfId="0" applyFont="1" applyFill="1" applyBorder="1" applyAlignment="1">
      <alignment horizontal="center" vertical="center" wrapText="1"/>
    </xf>
    <xf numFmtId="0" fontId="6" fillId="16" borderId="7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49" fontId="6" fillId="20" borderId="0" xfId="0" applyNumberFormat="1" applyFont="1" applyFill="1" applyAlignment="1">
      <alignment horizontal="center" vertical="center" wrapText="1"/>
    </xf>
    <xf numFmtId="49" fontId="25" fillId="20" borderId="0" xfId="0" applyNumberFormat="1" applyFont="1" applyFill="1" applyAlignment="1">
      <alignment horizontal="center"/>
    </xf>
    <xf numFmtId="49" fontId="25" fillId="20" borderId="0" xfId="0" applyNumberFormat="1" applyFont="1" applyFill="1" applyAlignment="1">
      <alignment horizontal="center" vertical="center" wrapText="1"/>
    </xf>
  </cellXfs>
  <cellStyles count="5">
    <cellStyle name="Millares" xfId="1" builtinId="3"/>
    <cellStyle name="Millares 2" xfId="3" xr:uid="{00000000-0005-0000-0000-000001000000}"/>
    <cellStyle name="Millares 6" xfId="4" xr:uid="{00000000-0005-0000-0000-000002000000}"/>
    <cellStyle name="Normal" xfId="0" builtinId="0"/>
    <cellStyle name="Porcentaje" xfId="2" builtinId="5"/>
  </cellStyles>
  <dxfs count="67"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</dxfs>
  <tableStyles count="0" defaultTableStyle="TableStyleMedium2" defaultPivotStyle="PivotStyleLight16"/>
  <colors>
    <mruColors>
      <color rgb="FFFF8200"/>
      <color rgb="FFCC0000"/>
      <color rgb="FFA50021"/>
      <color rgb="FFCC8E9D"/>
      <color rgb="FF0000FF"/>
      <color rgb="FFFF7C80"/>
      <color rgb="FFFF5050"/>
      <color rgb="FFFF0000"/>
      <color rgb="FFFF66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 RECAUDACIÓN MENSUAL AÑO 2026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Rec Mensual y Acumulada 2026'!$B$5:$I$5</c:f>
              <c:strCache>
                <c:ptCount val="1"/>
                <c:pt idx="0">
                  <c:v> RECAUDACIÓN MENSUAL Y ACUMULADA AÑO 2026</c:v>
                </c:pt>
              </c:strCache>
            </c:strRef>
          </c:tx>
          <c:spPr>
            <a:solidFill>
              <a:srgbClr val="FF8200"/>
            </a:solidFill>
            <a:ln w="25400">
              <a:solidFill>
                <a:srgbClr val="FF82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Rec Mensual y Acumulada 2026'!$B$8:$B$19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'1. Rec Mensual y Acumulada 2026'!$J$8:$J$19</c:f>
              <c:numCache>
                <c:formatCode>#,##0</c:formatCode>
                <c:ptCount val="12"/>
                <c:pt idx="0">
                  <c:v>32832144932.07</c:v>
                </c:pt>
                <c:pt idx="1">
                  <c:v>31578628875.081993</c:v>
                </c:pt>
                <c:pt idx="2">
                  <c:v>31134188409.569992</c:v>
                </c:pt>
                <c:pt idx="3">
                  <c:v>37756975128.229996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E-482C-AD59-02F3C9359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563584"/>
        <c:axId val="118565120"/>
      </c:barChart>
      <c:dateAx>
        <c:axId val="1185635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8565120"/>
        <c:crosses val="autoZero"/>
        <c:auto val="1"/>
        <c:lblOffset val="100"/>
        <c:baseTimeUnit val="months"/>
      </c:dateAx>
      <c:valAx>
        <c:axId val="118565120"/>
        <c:scaling>
          <c:orientation val="minMax"/>
          <c:min val="18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856358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236858379715524E-2"/>
                <c:y val="0.42535168195718692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rnd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Variación Mensual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Var Mensual - Interanual'!$D$8</c:f>
              <c:strCache>
                <c:ptCount val="1"/>
                <c:pt idx="0">
                  <c:v>Variación
Mensual %</c:v>
                </c:pt>
              </c:strCache>
            </c:strRef>
          </c:tx>
          <c:spPr>
            <a:ln w="44450" cap="rnd">
              <a:solidFill>
                <a:srgbClr val="A5002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 Var Mensual - Interanual'!$B$9:$B$20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'2. Var Mensual - Interanual'!$D$9:$D$20</c:f>
              <c:numCache>
                <c:formatCode>#,##0.00</c:formatCode>
                <c:ptCount val="12"/>
                <c:pt idx="0" formatCode="0.00">
                  <c:v>6.12</c:v>
                </c:pt>
                <c:pt idx="1">
                  <c:v>-3.82</c:v>
                </c:pt>
                <c:pt idx="2" formatCode="0.00">
                  <c:v>-1.4074090020504304</c:v>
                </c:pt>
                <c:pt idx="3">
                  <c:v>21.27174998601955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D-464B-BCFD-86ED3A322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41856"/>
        <c:axId val="120447744"/>
      </c:lineChart>
      <c:dateAx>
        <c:axId val="1204418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317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0447744"/>
        <c:crosses val="autoZero"/>
        <c:auto val="1"/>
        <c:lblOffset val="100"/>
        <c:baseTimeUnit val="months"/>
      </c:dateAx>
      <c:valAx>
        <c:axId val="12044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0441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Variación Interanual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Var Mensual - Interanual'!$E$8</c:f>
              <c:strCache>
                <c:ptCount val="1"/>
                <c:pt idx="0">
                  <c:v>Variación
Interanual %</c:v>
                </c:pt>
              </c:strCache>
            </c:strRef>
          </c:tx>
          <c:spPr>
            <a:ln w="44450">
              <a:solidFill>
                <a:srgbClr val="A5002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6883356385431091E-3"/>
                  <c:y val="-3.397027600849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00-412F-90B9-EFB29E8570BD}"/>
                </c:ext>
              </c:extLst>
            </c:dLbl>
            <c:dLbl>
              <c:idx val="1"/>
              <c:layout>
                <c:manualLayout>
                  <c:x val="1.1065006915629319E-2"/>
                  <c:y val="-2.5477707006369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00-412F-90B9-EFB29E8570BD}"/>
                </c:ext>
              </c:extLst>
            </c:dLbl>
            <c:dLbl>
              <c:idx val="2"/>
              <c:layout>
                <c:manualLayout>
                  <c:x val="-1.8441678192715555E-2"/>
                  <c:y val="-6.3694267515923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00-412F-90B9-EFB29E8570BD}"/>
                </c:ext>
              </c:extLst>
            </c:dLbl>
            <c:dLbl>
              <c:idx val="3"/>
              <c:layout>
                <c:manualLayout>
                  <c:x val="-1.1065006915629319E-2"/>
                  <c:y val="7.2186836518046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00-412F-90B9-EFB29E8570BD}"/>
                </c:ext>
              </c:extLst>
            </c:dLbl>
            <c:dLbl>
              <c:idx val="9"/>
              <c:layout>
                <c:manualLayout>
                  <c:x val="7.3766712770860794E-3"/>
                  <c:y val="-6.3694267515923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1D-4F4D-B124-B7054C7C5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 Var Mensual - Interanual'!$B$9:$B$20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'2. Var Mensual - Interanual'!$E$9:$E$20</c:f>
              <c:numCache>
                <c:formatCode>#,##0.00</c:formatCode>
                <c:ptCount val="12"/>
                <c:pt idx="0" formatCode="0.00">
                  <c:v>42.91</c:v>
                </c:pt>
                <c:pt idx="1">
                  <c:v>36.549999999999997</c:v>
                </c:pt>
                <c:pt idx="2" formatCode="0.00">
                  <c:v>39.08</c:v>
                </c:pt>
                <c:pt idx="3">
                  <c:v>46.55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6-43FD-A644-5B35870C9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71936"/>
        <c:axId val="120473472"/>
      </c:lineChart>
      <c:dateAx>
        <c:axId val="1204719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AR"/>
          </a:p>
        </c:txPr>
        <c:crossAx val="120473472"/>
        <c:crosses val="autoZero"/>
        <c:auto val="1"/>
        <c:lblOffset val="100"/>
        <c:baseTimeUnit val="months"/>
      </c:dateAx>
      <c:valAx>
        <c:axId val="12047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s-AR"/>
          </a:p>
        </c:txPr>
        <c:crossAx val="12047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Recaudación Abril 2026</a:t>
            </a:r>
          </a:p>
        </c:rich>
      </c:tx>
      <c:layout>
        <c:manualLayout>
          <c:xMode val="edge"/>
          <c:yMode val="edge"/>
          <c:x val="0.39393104195679585"/>
          <c:y val="2.5437750513743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'3. Rec Comparativa en $ y % '!$D$6</c:f>
              <c:strCache>
                <c:ptCount val="1"/>
                <c:pt idx="0">
                  <c:v>Recaudación
Abril 2026</c:v>
                </c:pt>
              </c:strCache>
            </c:strRef>
          </c:tx>
          <c:dPt>
            <c:idx val="0"/>
            <c:bubble3D val="0"/>
            <c:explosion val="2"/>
            <c:spPr>
              <a:solidFill>
                <a:schemeClr val="accent2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C8-4FDD-B741-92E35D2E9913}"/>
              </c:ext>
            </c:extLst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C8-4FDD-B741-92E35D2E9913}"/>
              </c:ext>
            </c:extLst>
          </c:dPt>
          <c:dPt>
            <c:idx val="2"/>
            <c:bubble3D val="0"/>
            <c:spPr>
              <a:solidFill>
                <a:schemeClr val="accent2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C8-4FDD-B741-92E35D2E9913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C8-4FDD-B741-92E35D2E9913}"/>
              </c:ext>
            </c:extLst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C8-4FDD-B741-92E35D2E9913}"/>
              </c:ext>
            </c:extLst>
          </c:dPt>
          <c:dPt>
            <c:idx val="5"/>
            <c:bubble3D val="0"/>
            <c:spPr>
              <a:solidFill>
                <a:schemeClr val="accent2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3C8-4FDD-B741-92E35D2E9913}"/>
              </c:ext>
            </c:extLst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3C8-4FDD-B741-92E35D2E9913}"/>
              </c:ext>
            </c:extLst>
          </c:dPt>
          <c:dLbls>
            <c:dLbl>
              <c:idx val="0"/>
              <c:layout>
                <c:manualLayout>
                  <c:x val="9.6036647835377447E-3"/>
                  <c:y val="7.06067943057505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C8-4FDD-B741-92E35D2E9913}"/>
                </c:ext>
              </c:extLst>
            </c:dLbl>
            <c:dLbl>
              <c:idx val="1"/>
              <c:layout>
                <c:manualLayout>
                  <c:x val="7.937995180770005E-2"/>
                  <c:y val="-0.158817473397220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C8-4FDD-B741-92E35D2E9913}"/>
                </c:ext>
              </c:extLst>
            </c:dLbl>
            <c:dLbl>
              <c:idx val="2"/>
              <c:layout>
                <c:manualLayout>
                  <c:x val="6.3806357398418275E-3"/>
                  <c:y val="3.77923690717890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C8-4FDD-B741-92E35D2E9913}"/>
                </c:ext>
              </c:extLst>
            </c:dLbl>
            <c:dLbl>
              <c:idx val="3"/>
              <c:layout>
                <c:manualLayout>
                  <c:x val="5.2395866873518175E-4"/>
                  <c:y val="9.20629107408085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C8-4FDD-B741-92E35D2E9913}"/>
                </c:ext>
              </c:extLst>
            </c:dLbl>
            <c:dLbl>
              <c:idx val="4"/>
              <c:layout>
                <c:manualLayout>
                  <c:x val="9.902574910478211E-3"/>
                  <c:y val="4.68046145394616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C8-4FDD-B741-92E35D2E991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C8-4FDD-B741-92E35D2E9913}"/>
                </c:ext>
              </c:extLst>
            </c:dLbl>
            <c:dLbl>
              <c:idx val="6"/>
              <c:layout>
                <c:manualLayout>
                  <c:x val="1.9881425436345655E-2"/>
                  <c:y val="3.65338053673523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C8-4FDD-B741-92E35D2E99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('3. Rec Comparativa en $ y % '!$B$9:$C$14,'3. Rec Comparativa en $ y % '!$B$16:$C$16)</c:f>
              <c:multiLvlStrCache>
                <c:ptCount val="7"/>
                <c:lvl>
                  <c:pt idx="0">
                    <c:v>Ingresos Brutos Local</c:v>
                  </c:pt>
                  <c:pt idx="1">
                    <c:v>Ingresos Brutos Convenio Multilateal</c:v>
                  </c:pt>
                </c:lvl>
                <c:lvl>
                  <c:pt idx="2">
                    <c:v> Inmobiliario </c:v>
                  </c:pt>
                  <c:pt idx="3">
                    <c:v>Automotor</c:v>
                  </c:pt>
                  <c:pt idx="4">
                    <c:v> Sellos y Valores Fiscales </c:v>
                  </c:pt>
                  <c:pt idx="5">
                    <c:v>Depositos Judiciales</c:v>
                  </c:pt>
                  <c:pt idx="6">
                    <c:v>Otros Ingresos</c:v>
                  </c:pt>
                </c:lvl>
              </c:multiLvlStrCache>
            </c:multiLvlStrRef>
          </c:cat>
          <c:val>
            <c:numRef>
              <c:f>('3. Rec Comparativa en $ y % '!$D$9:$D$14,'3. Rec Comparativa en $ y % '!$D$16)</c:f>
              <c:numCache>
                <c:formatCode>_(* #,##0_);_(* \(#,##0\);_(* "-"??_);_(@_)</c:formatCode>
                <c:ptCount val="7"/>
                <c:pt idx="0">
                  <c:v>8183198612.5299997</c:v>
                </c:pt>
                <c:pt idx="1">
                  <c:v>18836746811.450001</c:v>
                </c:pt>
                <c:pt idx="2">
                  <c:v>595775570.67999995</c:v>
                </c:pt>
                <c:pt idx="3">
                  <c:v>7097159172.8299961</c:v>
                </c:pt>
                <c:pt idx="4">
                  <c:v>2743961638.6999998</c:v>
                </c:pt>
                <c:pt idx="6">
                  <c:v>300133322.03999996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3C8-4FDD-B741-92E35D2E991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Recaudación</a:t>
            </a:r>
            <a:r>
              <a:rPr lang="en-US" baseline="0"/>
              <a:t> Acumulada Abril 2026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'4. Rec Acum por Imp.'!$D$7</c:f>
              <c:strCache>
                <c:ptCount val="1"/>
                <c:pt idx="0">
                  <c:v>Recaudación
 Acumulada hasta
ABRIL 2026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26-445C-9EB9-025A1D4ABE52}"/>
              </c:ext>
            </c:extLst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26-445C-9EB9-025A1D4ABE52}"/>
              </c:ext>
            </c:extLst>
          </c:dPt>
          <c:dPt>
            <c:idx val="2"/>
            <c:bubble3D val="0"/>
            <c:spPr>
              <a:solidFill>
                <a:schemeClr val="accent2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626-445C-9EB9-025A1D4ABE52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626-445C-9EB9-025A1D4ABE52}"/>
              </c:ext>
            </c:extLst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626-445C-9EB9-025A1D4ABE52}"/>
              </c:ext>
            </c:extLst>
          </c:dPt>
          <c:dPt>
            <c:idx val="5"/>
            <c:bubble3D val="0"/>
            <c:spPr>
              <a:solidFill>
                <a:schemeClr val="accent2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626-445C-9EB9-025A1D4ABE52}"/>
              </c:ext>
            </c:extLst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626-445C-9EB9-025A1D4ABE52}"/>
              </c:ext>
            </c:extLst>
          </c:dPt>
          <c:dLbls>
            <c:dLbl>
              <c:idx val="0"/>
              <c:layout>
                <c:manualLayout>
                  <c:x val="8.7085070248570842E-3"/>
                  <c:y val="1.9759041276027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26-445C-9EB9-025A1D4ABE52}"/>
                </c:ext>
              </c:extLst>
            </c:dLbl>
            <c:dLbl>
              <c:idx val="1"/>
              <c:layout>
                <c:manualLayout>
                  <c:x val="0.17649198261981966"/>
                  <c:y val="-0.110410630719841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26-445C-9EB9-025A1D4ABE52}"/>
                </c:ext>
              </c:extLst>
            </c:dLbl>
            <c:dLbl>
              <c:idx val="2"/>
              <c:layout>
                <c:manualLayout>
                  <c:x val="-8.6963761882705524E-3"/>
                  <c:y val="2.84450549158028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26-445C-9EB9-025A1D4ABE52}"/>
                </c:ext>
              </c:extLst>
            </c:dLbl>
            <c:dLbl>
              <c:idx val="3"/>
              <c:layout>
                <c:manualLayout>
                  <c:x val="-3.7493452600253073E-2"/>
                  <c:y val="3.93740256152191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26-445C-9EB9-025A1D4ABE52}"/>
                </c:ext>
              </c:extLst>
            </c:dLbl>
            <c:dLbl>
              <c:idx val="4"/>
              <c:layout>
                <c:manualLayout>
                  <c:x val="-9.7024636626304069E-3"/>
                  <c:y val="-4.85814526733853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26-445C-9EB9-025A1D4ABE5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26-445C-9EB9-025A1D4ABE52}"/>
                </c:ext>
              </c:extLst>
            </c:dLbl>
            <c:dLbl>
              <c:idx val="6"/>
              <c:layout>
                <c:manualLayout>
                  <c:x val="3.5693001610092805E-2"/>
                  <c:y val="4.020592760590511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26-445C-9EB9-025A1D4ABE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('4. Rec Acum por Imp.'!$C$10:$C$10,'4. Rec Acum por Imp.'!$C$11:$C$11,'4. Rec Acum por Imp.'!$B$12:$C$12,'4. Rec Acum por Imp.'!$B$13:$C$13,'4. Rec Acum por Imp.'!$B$14:$C$14,'4. Rec Acum por Imp.'!$B$15:$C$15,'4. Rec Acum por Imp.'!$B$17:$C$17)</c:f>
              <c:strCache>
                <c:ptCount val="7"/>
                <c:pt idx="0">
                  <c:v>Ingresos Brutos Local</c:v>
                </c:pt>
                <c:pt idx="1">
                  <c:v>Ingresos Brutos Convenio Multilateal</c:v>
                </c:pt>
                <c:pt idx="2">
                  <c:v> Inmobiliario </c:v>
                </c:pt>
                <c:pt idx="3">
                  <c:v>Automotor</c:v>
                </c:pt>
                <c:pt idx="4">
                  <c:v> Sellos y Valores Fiscales </c:v>
                </c:pt>
                <c:pt idx="5">
                  <c:v>Depositos Judiciales</c:v>
                </c:pt>
                <c:pt idx="6">
                  <c:v>Otros Ingresos</c:v>
                </c:pt>
              </c:strCache>
            </c:strRef>
          </c:cat>
          <c:val>
            <c:numRef>
              <c:f>('4. Rec Acum por Imp.'!$D$10,'4. Rec Acum por Imp.'!$D$11,'4. Rec Acum por Imp.'!$D$12,'4. Rec Acum por Imp.'!$D$13,'4. Rec Acum por Imp.'!$D$14,'4. Rec Acum por Imp.'!$D$15,'4. Rec Acum por Imp.'!$D$17)</c:f>
              <c:numCache>
                <c:formatCode>_(* #,##0_);_(* \(#,##0\);_(* "-"??_);_(@_)</c:formatCode>
                <c:ptCount val="7"/>
                <c:pt idx="0">
                  <c:v>30632756435.199997</c:v>
                </c:pt>
                <c:pt idx="1">
                  <c:v>70974514979.360001</c:v>
                </c:pt>
                <c:pt idx="2">
                  <c:v>4946752652.250001</c:v>
                </c:pt>
                <c:pt idx="3">
                  <c:v>12895200450.130001</c:v>
                </c:pt>
                <c:pt idx="4">
                  <c:v>11249663801.799999</c:v>
                </c:pt>
                <c:pt idx="6">
                  <c:v>2603049026.21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626-445C-9EB9-025A1D4ABE5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5. Ingresos Brutos'!A1"/><Relationship Id="rId3" Type="http://schemas.openxmlformats.org/officeDocument/2006/relationships/hyperlink" Target="#'10. Serie Hist&#243;rica Mensual'!A1"/><Relationship Id="rId7" Type="http://schemas.openxmlformats.org/officeDocument/2006/relationships/hyperlink" Target="#'6. Inmobiliario'!A1"/><Relationship Id="rId2" Type="http://schemas.openxmlformats.org/officeDocument/2006/relationships/hyperlink" Target="#'2. Var Mensual - Interanual'!A1"/><Relationship Id="rId1" Type="http://schemas.openxmlformats.org/officeDocument/2006/relationships/hyperlink" Target="#'1. Rec Mensual y Acumulada 2026'!A1"/><Relationship Id="rId6" Type="http://schemas.openxmlformats.org/officeDocument/2006/relationships/hyperlink" Target="#'7. Automotor'!A1"/><Relationship Id="rId11" Type="http://schemas.openxmlformats.org/officeDocument/2006/relationships/image" Target="../media/image1.png"/><Relationship Id="rId5" Type="http://schemas.openxmlformats.org/officeDocument/2006/relationships/hyperlink" Target="#'8. Sellos'!A1"/><Relationship Id="rId10" Type="http://schemas.openxmlformats.org/officeDocument/2006/relationships/hyperlink" Target="#'3. Rec Comparativa en $ y % '!A1"/><Relationship Id="rId4" Type="http://schemas.openxmlformats.org/officeDocument/2006/relationships/hyperlink" Target="#'9. Serie Hist&#243;rica Anual'!A1"/><Relationship Id="rId9" Type="http://schemas.openxmlformats.org/officeDocument/2006/relationships/hyperlink" Target="#'4. Rec Acum por Imp.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19050</xdr:rowOff>
    </xdr:from>
    <xdr:to>
      <xdr:col>12</xdr:col>
      <xdr:colOff>123824</xdr:colOff>
      <xdr:row>6</xdr:row>
      <xdr:rowOff>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66799" y="1304925"/>
          <a:ext cx="8562975" cy="457200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1 - Recaudación Mensual y Acumulada 2026 -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6</xdr:row>
      <xdr:rowOff>171450</xdr:rowOff>
    </xdr:from>
    <xdr:to>
      <xdr:col>12</xdr:col>
      <xdr:colOff>114300</xdr:colOff>
      <xdr:row>8</xdr:row>
      <xdr:rowOff>171450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6325" y="1933575"/>
          <a:ext cx="8543925" cy="476250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2 - Variación Mensual e</a:t>
          </a:r>
          <a:r>
            <a:rPr lang="es-ES" sz="1600" baseline="0"/>
            <a:t> Interanual</a:t>
          </a:r>
          <a:r>
            <a:rPr lang="es-ES" sz="1600"/>
            <a:t>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27</xdr:row>
      <xdr:rowOff>228600</xdr:rowOff>
    </xdr:from>
    <xdr:to>
      <xdr:col>12</xdr:col>
      <xdr:colOff>76199</xdr:colOff>
      <xdr:row>29</xdr:row>
      <xdr:rowOff>200025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38224" y="6991350"/>
          <a:ext cx="8543925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10 - Serie Histórica de Recaudación Mensual</a:t>
          </a:r>
        </a:p>
      </xdr:txBody>
    </xdr:sp>
    <xdr:clientData/>
  </xdr:twoCellAnchor>
  <xdr:twoCellAnchor>
    <xdr:from>
      <xdr:col>1</xdr:col>
      <xdr:colOff>0</xdr:colOff>
      <xdr:row>25</xdr:row>
      <xdr:rowOff>85725</xdr:rowOff>
    </xdr:from>
    <xdr:to>
      <xdr:col>12</xdr:col>
      <xdr:colOff>57150</xdr:colOff>
      <xdr:row>27</xdr:row>
      <xdr:rowOff>57150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19174" y="6372225"/>
          <a:ext cx="8543926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9 - Serie Histórica Recaudación Anual por Impuesto </a:t>
          </a:r>
        </a:p>
      </xdr:txBody>
    </xdr:sp>
    <xdr:clientData/>
  </xdr:twoCellAnchor>
  <xdr:twoCellAnchor>
    <xdr:from>
      <xdr:col>1</xdr:col>
      <xdr:colOff>0</xdr:colOff>
      <xdr:row>22</xdr:row>
      <xdr:rowOff>228600</xdr:rowOff>
    </xdr:from>
    <xdr:to>
      <xdr:col>12</xdr:col>
      <xdr:colOff>57150</xdr:colOff>
      <xdr:row>24</xdr:row>
      <xdr:rowOff>200025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09650" y="5800725"/>
          <a:ext cx="8553450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8 - Detalle de Impuesto de Sellos</a:t>
          </a:r>
        </a:p>
      </xdr:txBody>
    </xdr:sp>
    <xdr:clientData/>
  </xdr:twoCellAnchor>
  <xdr:twoCellAnchor>
    <xdr:from>
      <xdr:col>1</xdr:col>
      <xdr:colOff>0</xdr:colOff>
      <xdr:row>20</xdr:row>
      <xdr:rowOff>85725</xdr:rowOff>
    </xdr:from>
    <xdr:to>
      <xdr:col>12</xdr:col>
      <xdr:colOff>66674</xdr:colOff>
      <xdr:row>22</xdr:row>
      <xdr:rowOff>57150</xdr:rowOff>
    </xdr:to>
    <xdr:sp macro="" textlink="">
      <xdr:nvSpPr>
        <xdr:cNvPr id="8" name="Rectángulo: esquinas redondeada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28699" y="5181600"/>
          <a:ext cx="8543925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7 - Detalle de Impuesto a la Radicación Automotores</a:t>
          </a:r>
        </a:p>
      </xdr:txBody>
    </xdr:sp>
    <xdr:clientData/>
  </xdr:twoCellAnchor>
  <xdr:twoCellAnchor>
    <xdr:from>
      <xdr:col>1</xdr:col>
      <xdr:colOff>0</xdr:colOff>
      <xdr:row>17</xdr:row>
      <xdr:rowOff>161925</xdr:rowOff>
    </xdr:from>
    <xdr:to>
      <xdr:col>12</xdr:col>
      <xdr:colOff>66675</xdr:colOff>
      <xdr:row>19</xdr:row>
      <xdr:rowOff>133350</xdr:rowOff>
    </xdr:to>
    <xdr:sp macro="" textlink="">
      <xdr:nvSpPr>
        <xdr:cNvPr id="9" name="Rectángulo: esquinas redondeada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38225" y="4543425"/>
          <a:ext cx="8534400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6 - Detalle de Impuesto Inmobiliario</a:t>
          </a:r>
        </a:p>
      </xdr:txBody>
    </xdr:sp>
    <xdr:clientData/>
  </xdr:twoCellAnchor>
  <xdr:twoCellAnchor>
    <xdr:from>
      <xdr:col>1</xdr:col>
      <xdr:colOff>0</xdr:colOff>
      <xdr:row>14</xdr:row>
      <xdr:rowOff>219075</xdr:rowOff>
    </xdr:from>
    <xdr:to>
      <xdr:col>12</xdr:col>
      <xdr:colOff>85725</xdr:colOff>
      <xdr:row>16</xdr:row>
      <xdr:rowOff>190500</xdr:rowOff>
    </xdr:to>
    <xdr:sp macro="" textlink="">
      <xdr:nvSpPr>
        <xdr:cNvPr id="10" name="Rectángulo: esquinas redondeadas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57275" y="3886200"/>
          <a:ext cx="8534400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5 - Detalle de Impuesto sobre los Ingresos Brutos</a:t>
          </a:r>
        </a:p>
      </xdr:txBody>
    </xdr:sp>
    <xdr:clientData/>
  </xdr:twoCellAnchor>
  <xdr:twoCellAnchor>
    <xdr:from>
      <xdr:col>1</xdr:col>
      <xdr:colOff>0</xdr:colOff>
      <xdr:row>12</xdr:row>
      <xdr:rowOff>66675</xdr:rowOff>
    </xdr:from>
    <xdr:to>
      <xdr:col>12</xdr:col>
      <xdr:colOff>95251</xdr:colOff>
      <xdr:row>14</xdr:row>
      <xdr:rowOff>38100</xdr:rowOff>
    </xdr:to>
    <xdr:sp macro="" textlink="">
      <xdr:nvSpPr>
        <xdr:cNvPr id="11" name="Rectángulo: esquinas redondeadas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57275" y="3257550"/>
          <a:ext cx="8543926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4 - Recaudación Comparativa Acumulada al mes de lnforme por Impuesto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9</xdr:row>
      <xdr:rowOff>133351</xdr:rowOff>
    </xdr:from>
    <xdr:to>
      <xdr:col>12</xdr:col>
      <xdr:colOff>95250</xdr:colOff>
      <xdr:row>11</xdr:row>
      <xdr:rowOff>95251</xdr:rowOff>
    </xdr:to>
    <xdr:sp macro="" textlink="">
      <xdr:nvSpPr>
        <xdr:cNvPr id="12" name="Rectángulo: esquinas redondeadas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57275" y="2609851"/>
          <a:ext cx="8543925" cy="438150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3 - Recaudación Comparativa al mes de lnforme</a:t>
          </a:r>
          <a:r>
            <a:rPr lang="es-ES" sz="1600" baseline="0"/>
            <a:t> en pesos y en %</a:t>
          </a:r>
          <a:r>
            <a:rPr lang="es-ES" sz="1600"/>
            <a:t>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 editAs="oneCell">
    <xdr:from>
      <xdr:col>5</xdr:col>
      <xdr:colOff>552450</xdr:colOff>
      <xdr:row>0</xdr:row>
      <xdr:rowOff>28575</xdr:rowOff>
    </xdr:from>
    <xdr:to>
      <xdr:col>12</xdr:col>
      <xdr:colOff>101769</xdr:colOff>
      <xdr:row>1</xdr:row>
      <xdr:rowOff>23292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91D5305-1325-A60A-536E-294608D11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81425" y="28575"/>
          <a:ext cx="4883319" cy="5852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1285875</xdr:colOff>
      <xdr:row>0</xdr:row>
      <xdr:rowOff>161925</xdr:rowOff>
    </xdr:from>
    <xdr:to>
      <xdr:col>20</xdr:col>
      <xdr:colOff>495299</xdr:colOff>
      <xdr:row>4</xdr:row>
      <xdr:rowOff>38100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26603325" y="161925"/>
          <a:ext cx="3305174" cy="8286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12</xdr:col>
      <xdr:colOff>1566863</xdr:colOff>
      <xdr:row>3</xdr:row>
      <xdr:rowOff>119697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86457B-19E0-412F-9B52-C23DDF2FE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06700" y="200025"/>
          <a:ext cx="4881563" cy="5864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314324</xdr:colOff>
      <xdr:row>0</xdr:row>
      <xdr:rowOff>47625</xdr:rowOff>
    </xdr:from>
    <xdr:to>
      <xdr:col>21</xdr:col>
      <xdr:colOff>47623</xdr:colOff>
      <xdr:row>4</xdr:row>
      <xdr:rowOff>19050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27517724" y="47625"/>
          <a:ext cx="2781299" cy="88582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8</xdr:col>
      <xdr:colOff>38100</xdr:colOff>
      <xdr:row>0</xdr:row>
      <xdr:rowOff>47625</xdr:rowOff>
    </xdr:from>
    <xdr:to>
      <xdr:col>10</xdr:col>
      <xdr:colOff>1490663</xdr:colOff>
      <xdr:row>2</xdr:row>
      <xdr:rowOff>167322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C424F5-F3F1-4B20-A9BD-F8313D632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58600" y="47625"/>
          <a:ext cx="4881563" cy="5864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25</xdr:row>
      <xdr:rowOff>152400</xdr:rowOff>
    </xdr:from>
    <xdr:to>
      <xdr:col>9</xdr:col>
      <xdr:colOff>1247775</xdr:colOff>
      <xdr:row>47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304801</xdr:colOff>
      <xdr:row>3</xdr:row>
      <xdr:rowOff>161925</xdr:rowOff>
    </xdr:from>
    <xdr:to>
      <xdr:col>11</xdr:col>
      <xdr:colOff>742950</xdr:colOff>
      <xdr:row>6</xdr:row>
      <xdr:rowOff>180975</xdr:rowOff>
    </xdr:to>
    <xdr:sp macro="" textlink="">
      <xdr:nvSpPr>
        <xdr:cNvPr id="5" name="Rectángulo: esquinas redondeada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858501" y="781050"/>
          <a:ext cx="1200149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6</xdr:col>
      <xdr:colOff>104775</xdr:colOff>
      <xdr:row>0</xdr:row>
      <xdr:rowOff>114300</xdr:rowOff>
    </xdr:from>
    <xdr:to>
      <xdr:col>9</xdr:col>
      <xdr:colOff>1319213</xdr:colOff>
      <xdr:row>3</xdr:row>
      <xdr:rowOff>33972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A3264C-A49A-4E67-A450-FDF6EA27A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0" y="114300"/>
          <a:ext cx="4881563" cy="5864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266701</xdr:colOff>
      <xdr:row>5</xdr:row>
      <xdr:rowOff>128587</xdr:rowOff>
    </xdr:from>
    <xdr:to>
      <xdr:col>15</xdr:col>
      <xdr:colOff>285751</xdr:colOff>
      <xdr:row>16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276225</xdr:colOff>
      <xdr:row>17</xdr:row>
      <xdr:rowOff>57149</xdr:rowOff>
    </xdr:from>
    <xdr:to>
      <xdr:col>15</xdr:col>
      <xdr:colOff>304800</xdr:colOff>
      <xdr:row>31</xdr:row>
      <xdr:rowOff>104774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276225</xdr:colOff>
      <xdr:row>0</xdr:row>
      <xdr:rowOff>152400</xdr:rowOff>
    </xdr:from>
    <xdr:to>
      <xdr:col>15</xdr:col>
      <xdr:colOff>171449</xdr:colOff>
      <xdr:row>4</xdr:row>
      <xdr:rowOff>123825</xdr:rowOff>
    </xdr:to>
    <xdr:sp macro="" textlink="">
      <xdr:nvSpPr>
        <xdr:cNvPr id="9" name="Rectángulo: esquinas redondeadas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0572750" y="15240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6</xdr:col>
      <xdr:colOff>152400</xdr:colOff>
      <xdr:row>0</xdr:row>
      <xdr:rowOff>171450</xdr:rowOff>
    </xdr:from>
    <xdr:to>
      <xdr:col>12</xdr:col>
      <xdr:colOff>461963</xdr:colOff>
      <xdr:row>3</xdr:row>
      <xdr:rowOff>91122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9C7CEB-A4A5-4331-837C-E7F24E53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10275" y="171450"/>
          <a:ext cx="4881563" cy="5864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22</xdr:row>
      <xdr:rowOff>85725</xdr:rowOff>
    </xdr:from>
    <xdr:to>
      <xdr:col>10</xdr:col>
      <xdr:colOff>666750</xdr:colOff>
      <xdr:row>41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161925</xdr:rowOff>
    </xdr:from>
    <xdr:to>
      <xdr:col>13</xdr:col>
      <xdr:colOff>47624</xdr:colOff>
      <xdr:row>5</xdr:row>
      <xdr:rowOff>180975</xdr:rowOff>
    </xdr:to>
    <xdr:sp macro="" textlink="">
      <xdr:nvSpPr>
        <xdr:cNvPr id="6" name="Rectángulo: esquinas redondeada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544175" y="59055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5</xdr:col>
      <xdr:colOff>233796</xdr:colOff>
      <xdr:row>0</xdr:row>
      <xdr:rowOff>95250</xdr:rowOff>
    </xdr:from>
    <xdr:to>
      <xdr:col>10</xdr:col>
      <xdr:colOff>482745</xdr:colOff>
      <xdr:row>2</xdr:row>
      <xdr:rowOff>214081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2C6029-1318-4E57-9945-2BDE79C85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80364" y="95250"/>
          <a:ext cx="4881563" cy="5864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47624</xdr:rowOff>
    </xdr:from>
    <xdr:to>
      <xdr:col>8</xdr:col>
      <xdr:colOff>685800</xdr:colOff>
      <xdr:row>46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3</xdr:row>
      <xdr:rowOff>133350</xdr:rowOff>
    </xdr:from>
    <xdr:to>
      <xdr:col>9</xdr:col>
      <xdr:colOff>180974</xdr:colOff>
      <xdr:row>6</xdr:row>
      <xdr:rowOff>152400</xdr:rowOff>
    </xdr:to>
    <xdr:sp macro="" textlink="">
      <xdr:nvSpPr>
        <xdr:cNvPr id="6" name="Rectángulo: esquinas redondeada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020050" y="752475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4</xdr:col>
      <xdr:colOff>415637</xdr:colOff>
      <xdr:row>0</xdr:row>
      <xdr:rowOff>103909</xdr:rowOff>
    </xdr:from>
    <xdr:to>
      <xdr:col>8</xdr:col>
      <xdr:colOff>526041</xdr:colOff>
      <xdr:row>2</xdr:row>
      <xdr:rowOff>222740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BE4106-83D2-4B9E-A819-54347F4D8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56910" y="103909"/>
          <a:ext cx="4881563" cy="5864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457200</xdr:colOff>
      <xdr:row>1</xdr:row>
      <xdr:rowOff>47625</xdr:rowOff>
    </xdr:from>
    <xdr:to>
      <xdr:col>21</xdr:col>
      <xdr:colOff>352424</xdr:colOff>
      <xdr:row>4</xdr:row>
      <xdr:rowOff>19050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4735175" y="238125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17</xdr:col>
      <xdr:colOff>100013</xdr:colOff>
      <xdr:row>2</xdr:row>
      <xdr:rowOff>319722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EC19B2-14A5-4117-9DB8-3AB95AAB0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49025" y="200025"/>
          <a:ext cx="4881563" cy="5864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5</xdr:row>
      <xdr:rowOff>19050</xdr:rowOff>
    </xdr:from>
    <xdr:to>
      <xdr:col>8</xdr:col>
      <xdr:colOff>57149</xdr:colOff>
      <xdr:row>6</xdr:row>
      <xdr:rowOff>190500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7077075" y="1209675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566738</xdr:colOff>
      <xdr:row>2</xdr:row>
      <xdr:rowOff>319722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A7372C-7704-478E-AE45-51DA74947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4325" y="200025"/>
          <a:ext cx="4881563" cy="5864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4</xdr:row>
      <xdr:rowOff>171450</xdr:rowOff>
    </xdr:from>
    <xdr:to>
      <xdr:col>8</xdr:col>
      <xdr:colOff>28574</xdr:colOff>
      <xdr:row>6</xdr:row>
      <xdr:rowOff>152400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153275" y="121920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4</xdr:col>
      <xdr:colOff>428625</xdr:colOff>
      <xdr:row>0</xdr:row>
      <xdr:rowOff>161925</xdr:rowOff>
    </xdr:from>
    <xdr:to>
      <xdr:col>8</xdr:col>
      <xdr:colOff>80963</xdr:colOff>
      <xdr:row>2</xdr:row>
      <xdr:rowOff>281622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6A31A3-C971-44C6-97DB-C4EA23EF2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5825" y="161925"/>
          <a:ext cx="4881563" cy="5864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4</xdr:row>
      <xdr:rowOff>47625</xdr:rowOff>
    </xdr:from>
    <xdr:to>
      <xdr:col>8</xdr:col>
      <xdr:colOff>552449</xdr:colOff>
      <xdr:row>6</xdr:row>
      <xdr:rowOff>257175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7677150" y="85725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5</xdr:col>
      <xdr:colOff>304800</xdr:colOff>
      <xdr:row>1</xdr:row>
      <xdr:rowOff>0</xdr:rowOff>
    </xdr:from>
    <xdr:to>
      <xdr:col>10</xdr:col>
      <xdr:colOff>223838</xdr:colOff>
      <xdr:row>2</xdr:row>
      <xdr:rowOff>319722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16E758-2F26-4217-97A4-C8C521E9A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76925" y="200025"/>
          <a:ext cx="4881563" cy="58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32"/>
  <sheetViews>
    <sheetView tabSelected="1" workbookViewId="0">
      <selection activeCell="B33" sqref="B33"/>
    </sheetView>
  </sheetViews>
  <sheetFormatPr baseColWidth="10" defaultColWidth="11.42578125" defaultRowHeight="18.75"/>
  <cols>
    <col min="1" max="1" width="2.7109375" style="70" customWidth="1"/>
    <col min="2" max="16384" width="11.42578125" style="70"/>
  </cols>
  <sheetData>
    <row r="1" spans="2:19" ht="46.5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  <c r="N1" s="72"/>
      <c r="O1" s="72"/>
      <c r="P1" s="72"/>
      <c r="Q1" s="72"/>
      <c r="R1" s="72"/>
      <c r="S1" s="72"/>
    </row>
    <row r="2" spans="2:19" ht="46.5">
      <c r="B2" s="150" t="s">
        <v>50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72"/>
      <c r="N2" s="72"/>
      <c r="O2" s="72"/>
      <c r="P2" s="72"/>
      <c r="Q2" s="72"/>
      <c r="R2" s="72"/>
      <c r="S2" s="72"/>
    </row>
    <row r="3" spans="2:19" ht="31.5">
      <c r="B3" s="149" t="s">
        <v>78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73"/>
      <c r="N3" s="73"/>
      <c r="O3" s="73"/>
      <c r="P3" s="73"/>
      <c r="Q3" s="73"/>
      <c r="R3" s="73"/>
      <c r="S3" s="73"/>
    </row>
    <row r="4" spans="2:19" ht="12.75" customHeight="1">
      <c r="B4" s="74"/>
      <c r="C4" s="74"/>
      <c r="D4" s="74"/>
      <c r="E4" s="74"/>
      <c r="F4" s="74"/>
      <c r="G4" s="74"/>
      <c r="H4" s="74"/>
      <c r="I4" s="75"/>
      <c r="J4" s="75"/>
      <c r="K4" s="75"/>
      <c r="L4" s="75"/>
      <c r="M4" s="75"/>
      <c r="N4" s="75"/>
      <c r="O4" s="75"/>
      <c r="P4" s="75"/>
    </row>
    <row r="22" spans="2:23">
      <c r="P22" s="75"/>
      <c r="Q22" s="75"/>
      <c r="R22" s="75"/>
      <c r="S22" s="75"/>
      <c r="T22" s="75"/>
      <c r="U22" s="75"/>
      <c r="V22" s="75"/>
      <c r="W22" s="75"/>
    </row>
    <row r="32" spans="2:23">
      <c r="B32" s="76" t="s">
        <v>79</v>
      </c>
    </row>
  </sheetData>
  <mergeCells count="2">
    <mergeCell ref="B3:L3"/>
    <mergeCell ref="B2:L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Q16"/>
  <sheetViews>
    <sheetView showGridLines="0" topLeftCell="K1" workbookViewId="0">
      <selection activeCell="P12" sqref="P12"/>
    </sheetView>
  </sheetViews>
  <sheetFormatPr baseColWidth="10" defaultRowHeight="15.75"/>
  <cols>
    <col min="1" max="1" width="1.7109375" style="7" customWidth="1"/>
    <col min="2" max="2" width="25.140625" style="7" customWidth="1"/>
    <col min="3" max="11" width="25.7109375" style="7" customWidth="1"/>
    <col min="12" max="14" width="24" style="7" customWidth="1"/>
    <col min="15" max="16" width="24.7109375" style="7" customWidth="1"/>
    <col min="17" max="17" width="27.140625" style="7" customWidth="1"/>
    <col min="18" max="16384" width="11.42578125" style="7"/>
  </cols>
  <sheetData>
    <row r="1" spans="2:17">
      <c r="C1" s="68"/>
    </row>
    <row r="2" spans="2:17" ht="21">
      <c r="B2" s="1" t="s">
        <v>43</v>
      </c>
      <c r="E2" s="130" t="s">
        <v>80</v>
      </c>
    </row>
    <row r="3" spans="2:17">
      <c r="C3" s="68"/>
    </row>
    <row r="4" spans="2:17" ht="22.5" customHeight="1"/>
    <row r="5" spans="2:17" ht="18.75">
      <c r="B5" s="189" t="s">
        <v>76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41"/>
      <c r="Q5" s="141"/>
    </row>
    <row r="6" spans="2:17">
      <c r="B6" s="151" t="s">
        <v>9</v>
      </c>
      <c r="C6" s="151"/>
      <c r="D6" s="151"/>
    </row>
    <row r="7" spans="2:17" ht="54.95" customHeight="1">
      <c r="B7" s="77" t="s">
        <v>49</v>
      </c>
      <c r="C7" s="77">
        <v>2012</v>
      </c>
      <c r="D7" s="77">
        <v>2013</v>
      </c>
      <c r="E7" s="77">
        <v>2014</v>
      </c>
      <c r="F7" s="77">
        <v>2015</v>
      </c>
      <c r="G7" s="77">
        <v>2016</v>
      </c>
      <c r="H7" s="77">
        <v>2017</v>
      </c>
      <c r="I7" s="77">
        <v>2018</v>
      </c>
      <c r="J7" s="77">
        <v>2019</v>
      </c>
      <c r="K7" s="77">
        <v>2020</v>
      </c>
      <c r="L7" s="77">
        <v>2021</v>
      </c>
      <c r="M7" s="77">
        <v>2022</v>
      </c>
      <c r="N7" s="77">
        <v>2023</v>
      </c>
      <c r="O7" s="77">
        <v>2024</v>
      </c>
      <c r="P7" s="77">
        <v>2025</v>
      </c>
      <c r="Q7" s="77">
        <v>2026</v>
      </c>
    </row>
    <row r="8" spans="2:17" ht="18" customHeight="1">
      <c r="B8" s="126" t="s">
        <v>12</v>
      </c>
      <c r="C8" s="11">
        <v>769809061.94999981</v>
      </c>
      <c r="D8" s="11">
        <v>1086124141.4499998</v>
      </c>
      <c r="E8" s="11">
        <v>1367043488.3669999</v>
      </c>
      <c r="F8" s="11">
        <v>1695427392.23</v>
      </c>
      <c r="G8" s="11">
        <v>2113847236.7300003</v>
      </c>
      <c r="H8" s="11">
        <v>2857078033.7299995</v>
      </c>
      <c r="I8" s="11">
        <v>3951949675.2900004</v>
      </c>
      <c r="J8" s="11">
        <v>5757757235.9899998</v>
      </c>
      <c r="K8" s="11">
        <v>7372440156.6599989</v>
      </c>
      <c r="L8" s="11">
        <v>12642404624.336748</v>
      </c>
      <c r="M8" s="11">
        <v>22476715001.219997</v>
      </c>
      <c r="N8" s="11">
        <v>56135696634.369995</v>
      </c>
      <c r="O8" s="11">
        <v>158437631795.58002</v>
      </c>
      <c r="P8" s="11">
        <v>244851958801.78842</v>
      </c>
      <c r="Q8" s="11">
        <v>101607271414.55998</v>
      </c>
    </row>
    <row r="9" spans="2:17" ht="18" customHeight="1">
      <c r="B9" s="127" t="s">
        <v>13</v>
      </c>
      <c r="C9" s="83">
        <v>68928423.299999997</v>
      </c>
      <c r="D9" s="83">
        <v>88553071.010000005</v>
      </c>
      <c r="E9" s="83">
        <v>102897053.73999999</v>
      </c>
      <c r="F9" s="83">
        <v>131645993.02000025</v>
      </c>
      <c r="G9" s="83">
        <v>180325129.67999998</v>
      </c>
      <c r="H9" s="83">
        <v>254238121.78</v>
      </c>
      <c r="I9" s="83">
        <v>281501256.88999999</v>
      </c>
      <c r="J9" s="83">
        <v>433836002.39000005</v>
      </c>
      <c r="K9" s="83">
        <v>549070244.79000008</v>
      </c>
      <c r="L9" s="83">
        <v>766912169.63000011</v>
      </c>
      <c r="M9" s="83">
        <v>1216061926.23</v>
      </c>
      <c r="N9" s="83">
        <v>2203867649.5</v>
      </c>
      <c r="O9" s="83">
        <v>6011858706.6900005</v>
      </c>
      <c r="P9" s="83">
        <v>6278629902.9799995</v>
      </c>
      <c r="Q9" s="83">
        <v>4946752652.25</v>
      </c>
    </row>
    <row r="10" spans="2:17" ht="18" customHeight="1">
      <c r="B10" s="126" t="s">
        <v>14</v>
      </c>
      <c r="C10" s="11">
        <v>114185319.236</v>
      </c>
      <c r="D10" s="11">
        <v>171314316.29199997</v>
      </c>
      <c r="E10" s="11">
        <v>199658419.80000004</v>
      </c>
      <c r="F10" s="11">
        <v>259546799.98999998</v>
      </c>
      <c r="G10" s="11">
        <v>335593702.56</v>
      </c>
      <c r="H10" s="11">
        <v>439298178.9000001</v>
      </c>
      <c r="I10" s="11">
        <v>523620486.45999998</v>
      </c>
      <c r="J10" s="11">
        <v>802087375.03999996</v>
      </c>
      <c r="K10" s="11">
        <v>1057261180.7340002</v>
      </c>
      <c r="L10" s="11">
        <v>1808289297.4000003</v>
      </c>
      <c r="M10" s="11">
        <v>3641577253.5300002</v>
      </c>
      <c r="N10" s="11">
        <v>6694974211.7600012</v>
      </c>
      <c r="O10" s="11">
        <v>18013821361.510002</v>
      </c>
      <c r="P10" s="11">
        <v>21222650703.419003</v>
      </c>
      <c r="Q10" s="11">
        <v>12895200450.131996</v>
      </c>
    </row>
    <row r="11" spans="2:17" ht="18" customHeight="1">
      <c r="B11" s="126" t="s">
        <v>15</v>
      </c>
      <c r="C11" s="83">
        <v>69540782.319999993</v>
      </c>
      <c r="D11" s="83">
        <v>103424730.78999999</v>
      </c>
      <c r="E11" s="83">
        <v>130016729.01000001</v>
      </c>
      <c r="F11" s="83">
        <v>200587463.38999996</v>
      </c>
      <c r="G11" s="83">
        <v>262246903.27000001</v>
      </c>
      <c r="H11" s="83">
        <v>379229018.75</v>
      </c>
      <c r="I11" s="83">
        <v>459470433.07000005</v>
      </c>
      <c r="J11" s="83">
        <v>685624471.59000003</v>
      </c>
      <c r="K11" s="83">
        <v>732156175.38999987</v>
      </c>
      <c r="L11" s="83">
        <v>1311329892.95</v>
      </c>
      <c r="M11" s="83">
        <v>2124519415.5500002</v>
      </c>
      <c r="N11" s="83">
        <v>6670338283.8499994</v>
      </c>
      <c r="O11" s="83">
        <v>15624824419.670002</v>
      </c>
      <c r="P11" s="83">
        <v>28887236065.289993</v>
      </c>
      <c r="Q11" s="83">
        <v>11249663801.799995</v>
      </c>
    </row>
    <row r="12" spans="2:17" ht="18" customHeight="1">
      <c r="B12" s="126" t="s">
        <v>46</v>
      </c>
      <c r="C12" s="11">
        <v>1430288</v>
      </c>
      <c r="D12" s="11">
        <v>1934382.07</v>
      </c>
      <c r="E12" s="11">
        <v>1455559.1199999996</v>
      </c>
      <c r="F12" s="11">
        <v>1454615.42</v>
      </c>
      <c r="G12" s="11">
        <v>1522619.77</v>
      </c>
      <c r="H12" s="11">
        <v>1817114.78</v>
      </c>
      <c r="I12" s="11">
        <v>2011873.83</v>
      </c>
      <c r="J12" s="11">
        <v>874042.70000000007</v>
      </c>
      <c r="K12" s="11">
        <v>466783.38</v>
      </c>
      <c r="L12" s="11">
        <v>2278185.1500000004</v>
      </c>
      <c r="M12" s="11">
        <v>2787477.93</v>
      </c>
      <c r="N12" s="11">
        <v>4847228.0600000005</v>
      </c>
      <c r="O12" s="11">
        <v>6338979.3999999985</v>
      </c>
      <c r="P12" s="11">
        <v>863208.39</v>
      </c>
      <c r="Q12" s="11"/>
    </row>
    <row r="13" spans="2:17" ht="18" customHeight="1">
      <c r="B13" s="126" t="s">
        <v>47</v>
      </c>
      <c r="C13" s="83">
        <v>142097580.99400002</v>
      </c>
      <c r="D13" s="83">
        <v>197401563.778</v>
      </c>
      <c r="E13" s="83">
        <v>247923905.24000001</v>
      </c>
      <c r="F13" s="83">
        <v>295244261.50999999</v>
      </c>
      <c r="G13" s="83">
        <v>431221549.86999995</v>
      </c>
      <c r="H13" s="83">
        <v>602814703.6099999</v>
      </c>
      <c r="I13" s="83">
        <v>787491435.97000003</v>
      </c>
      <c r="J13" s="83">
        <v>1180225887.6400001</v>
      </c>
      <c r="K13" s="83">
        <v>1382314742.224</v>
      </c>
      <c r="L13" s="83">
        <v>2440181442.6612496</v>
      </c>
      <c r="M13" s="83">
        <v>3943911904.46</v>
      </c>
      <c r="N13" s="83">
        <v>6046979037.1199989</v>
      </c>
      <c r="O13" s="83">
        <v>14846042689.830002</v>
      </c>
      <c r="P13" s="83">
        <v>21252660275.504005</v>
      </c>
      <c r="Q13" s="83">
        <v>2603049026.2099996</v>
      </c>
    </row>
    <row r="14" spans="2:17" ht="21.95" customHeight="1">
      <c r="B14" s="128" t="s">
        <v>67</v>
      </c>
      <c r="C14" s="129">
        <f>SUM(C8:C13)</f>
        <v>1165991455.7999997</v>
      </c>
      <c r="D14" s="129">
        <f t="shared" ref="D14:L14" si="0">SUM(D8:D13)</f>
        <v>1648752205.3899999</v>
      </c>
      <c r="E14" s="129">
        <f t="shared" si="0"/>
        <v>2048995155.2769997</v>
      </c>
      <c r="F14" s="129">
        <f t="shared" si="0"/>
        <v>2583906525.5600004</v>
      </c>
      <c r="G14" s="129">
        <f t="shared" si="0"/>
        <v>3324757141.8800001</v>
      </c>
      <c r="H14" s="129">
        <f t="shared" si="0"/>
        <v>4534475171.5500002</v>
      </c>
      <c r="I14" s="129">
        <f t="shared" si="0"/>
        <v>6006045161.5100002</v>
      </c>
      <c r="J14" s="129">
        <f t="shared" si="0"/>
        <v>8860405015.3500004</v>
      </c>
      <c r="K14" s="129">
        <f t="shared" si="0"/>
        <v>11093709283.177998</v>
      </c>
      <c r="L14" s="129">
        <f t="shared" si="0"/>
        <v>18971395612.127998</v>
      </c>
      <c r="M14" s="129">
        <f t="shared" ref="M14:N14" si="1">SUM(M8:M13)</f>
        <v>33405572978.919994</v>
      </c>
      <c r="N14" s="129">
        <f t="shared" si="1"/>
        <v>77756703044.659988</v>
      </c>
      <c r="O14" s="129">
        <f t="shared" ref="O14:Q14" si="2">SUM(O8:O13)</f>
        <v>212940517952.68005</v>
      </c>
      <c r="P14" s="129">
        <f t="shared" si="2"/>
        <v>322493998957.37146</v>
      </c>
      <c r="Q14" s="129">
        <f t="shared" si="2"/>
        <v>133301937344.95198</v>
      </c>
    </row>
    <row r="16" spans="2:17">
      <c r="B16" s="1" t="s">
        <v>48</v>
      </c>
    </row>
  </sheetData>
  <mergeCells count="2">
    <mergeCell ref="B6:D6"/>
    <mergeCell ref="B5:O5"/>
  </mergeCells>
  <phoneticPr fontId="5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Q20"/>
  <sheetViews>
    <sheetView showGridLines="0" topLeftCell="K1" workbookViewId="0">
      <selection activeCell="O8" sqref="O8"/>
    </sheetView>
  </sheetViews>
  <sheetFormatPr baseColWidth="10" defaultRowHeight="15.75"/>
  <cols>
    <col min="1" max="1" width="1.7109375" style="7" customWidth="1"/>
    <col min="2" max="2" width="18.28515625" style="68" customWidth="1"/>
    <col min="3" max="16" width="25.7109375" style="7" customWidth="1"/>
    <col min="17" max="17" width="23.28515625" style="7" customWidth="1"/>
    <col min="18" max="16384" width="11.42578125" style="7"/>
  </cols>
  <sheetData>
    <row r="2" spans="2:17" ht="21">
      <c r="B2" s="1" t="s">
        <v>43</v>
      </c>
      <c r="E2" s="130" t="s">
        <v>80</v>
      </c>
    </row>
    <row r="3" spans="2:17" ht="19.5" customHeight="1"/>
    <row r="5" spans="2:17" ht="30" customHeight="1">
      <c r="B5" s="190" t="s">
        <v>75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42"/>
      <c r="Q5" s="142"/>
    </row>
    <row r="6" spans="2:17">
      <c r="C6" s="7" t="s">
        <v>9</v>
      </c>
    </row>
    <row r="7" spans="2:17" ht="54.95" customHeight="1">
      <c r="B7" s="77" t="s">
        <v>0</v>
      </c>
      <c r="C7" s="77">
        <v>2012</v>
      </c>
      <c r="D7" s="77">
        <v>2013</v>
      </c>
      <c r="E7" s="77">
        <v>2014</v>
      </c>
      <c r="F7" s="77">
        <v>2015</v>
      </c>
      <c r="G7" s="77">
        <v>2016</v>
      </c>
      <c r="H7" s="77">
        <v>2017</v>
      </c>
      <c r="I7" s="77">
        <v>2018</v>
      </c>
      <c r="J7" s="77">
        <v>2019</v>
      </c>
      <c r="K7" s="77">
        <v>2020</v>
      </c>
      <c r="L7" s="77">
        <v>2021</v>
      </c>
      <c r="M7" s="77">
        <v>2022</v>
      </c>
      <c r="N7" s="77">
        <v>2023</v>
      </c>
      <c r="O7" s="77">
        <v>2024</v>
      </c>
      <c r="P7" s="77">
        <v>2025</v>
      </c>
      <c r="Q7" s="143">
        <v>2026</v>
      </c>
    </row>
    <row r="8" spans="2:17" ht="18" customHeight="1">
      <c r="B8" s="126" t="s">
        <v>23</v>
      </c>
      <c r="C8" s="11">
        <v>93053218</v>
      </c>
      <c r="D8" s="11">
        <v>135045479.19</v>
      </c>
      <c r="E8" s="11">
        <v>173682104.19</v>
      </c>
      <c r="F8" s="11">
        <v>183146473.13000003</v>
      </c>
      <c r="G8" s="11">
        <v>234991355.67000002</v>
      </c>
      <c r="H8" s="11">
        <v>326058273.89999998</v>
      </c>
      <c r="I8" s="11">
        <v>475165898.43000001</v>
      </c>
      <c r="J8" s="11">
        <v>624801012.17999995</v>
      </c>
      <c r="K8" s="11">
        <v>887894241.25</v>
      </c>
      <c r="L8" s="11">
        <v>1225703607.0999999</v>
      </c>
      <c r="M8" s="11">
        <v>2010060134.78</v>
      </c>
      <c r="N8" s="11">
        <v>4043461870.7199993</v>
      </c>
      <c r="O8" s="11">
        <v>12437580204.430002</v>
      </c>
      <c r="P8" s="144">
        <v>22974744127.670002</v>
      </c>
      <c r="Q8" s="144">
        <f>+'1. Rec Mensual y Acumulada 2026'!J8</f>
        <v>32832144932.07</v>
      </c>
    </row>
    <row r="9" spans="2:17" ht="18" customHeight="1">
      <c r="B9" s="127" t="s">
        <v>24</v>
      </c>
      <c r="C9" s="83">
        <v>83615681.780000001</v>
      </c>
      <c r="D9" s="83">
        <v>123747100.92</v>
      </c>
      <c r="E9" s="83">
        <v>170691871.23699999</v>
      </c>
      <c r="F9" s="83">
        <v>215298311.63</v>
      </c>
      <c r="G9" s="83">
        <v>271235321</v>
      </c>
      <c r="H9" s="83">
        <v>326748404.93000001</v>
      </c>
      <c r="I9" s="83">
        <v>484716655.16999996</v>
      </c>
      <c r="J9" s="83">
        <v>634318841.96000004</v>
      </c>
      <c r="K9" s="83">
        <v>828196581.31999993</v>
      </c>
      <c r="L9" s="83">
        <v>1350995757.52</v>
      </c>
      <c r="M9" s="83">
        <v>2042395123.1800003</v>
      </c>
      <c r="N9" s="83">
        <v>4224191365.54</v>
      </c>
      <c r="O9" s="83">
        <v>13552963942.810003</v>
      </c>
      <c r="P9" s="145">
        <v>23126546178.079994</v>
      </c>
      <c r="Q9" s="145">
        <f>+'1. Rec Mensual y Acumulada 2026'!J9</f>
        <v>31578628875.081993</v>
      </c>
    </row>
    <row r="10" spans="2:17" ht="18" customHeight="1">
      <c r="B10" s="126" t="s">
        <v>25</v>
      </c>
      <c r="C10" s="11">
        <v>107558801.52</v>
      </c>
      <c r="D10" s="11">
        <v>148626673.41999999</v>
      </c>
      <c r="E10" s="11">
        <v>175434104.43000001</v>
      </c>
      <c r="F10" s="11">
        <v>253722016.00999999</v>
      </c>
      <c r="G10" s="11">
        <v>311997249</v>
      </c>
      <c r="H10" s="11">
        <v>402724864.41999996</v>
      </c>
      <c r="I10" s="11">
        <v>507812579.08000004</v>
      </c>
      <c r="J10" s="11">
        <v>758960510.50999975</v>
      </c>
      <c r="K10" s="11">
        <v>815394185.76999998</v>
      </c>
      <c r="L10" s="11">
        <v>1616880421.1200001</v>
      </c>
      <c r="M10" s="11">
        <v>2777621458.3199997</v>
      </c>
      <c r="N10" s="11">
        <v>5647869064.0100012</v>
      </c>
      <c r="O10" s="11">
        <v>14498823603.58</v>
      </c>
      <c r="P10" s="144">
        <v>22596198699.090004</v>
      </c>
      <c r="Q10" s="144">
        <f>+'1. Rec Mensual y Acumulada 2026'!J10</f>
        <v>31134188409.569992</v>
      </c>
    </row>
    <row r="11" spans="2:17" ht="18" customHeight="1">
      <c r="B11" s="126" t="s">
        <v>26</v>
      </c>
      <c r="C11" s="83">
        <v>84357533.129999995</v>
      </c>
      <c r="D11" s="83">
        <v>128291640.74000001</v>
      </c>
      <c r="E11" s="83">
        <v>149076186.07999998</v>
      </c>
      <c r="F11" s="83">
        <v>209244928.51000002</v>
      </c>
      <c r="G11" s="83">
        <v>258649173.44</v>
      </c>
      <c r="H11" s="83">
        <v>431096195.15999997</v>
      </c>
      <c r="I11" s="83">
        <v>427885116.69000006</v>
      </c>
      <c r="J11" s="83">
        <v>773902202.31000006</v>
      </c>
      <c r="K11" s="83">
        <v>861718810.96999979</v>
      </c>
      <c r="L11" s="83">
        <v>1479728236.938</v>
      </c>
      <c r="M11" s="83">
        <v>2361924282.5299997</v>
      </c>
      <c r="N11" s="83">
        <v>4904050928.7400007</v>
      </c>
      <c r="O11" s="83">
        <v>15480848677.940002</v>
      </c>
      <c r="P11" s="145">
        <v>25763443045.849998</v>
      </c>
      <c r="Q11" s="145">
        <v>37756975128.229996</v>
      </c>
    </row>
    <row r="12" spans="2:17" ht="18" customHeight="1">
      <c r="B12" s="126" t="s">
        <v>27</v>
      </c>
      <c r="C12" s="11">
        <v>92345216.579999998</v>
      </c>
      <c r="D12" s="11">
        <v>130360842.53</v>
      </c>
      <c r="E12" s="11">
        <v>155378235.94000003</v>
      </c>
      <c r="F12" s="11">
        <v>212803545.19999999</v>
      </c>
      <c r="G12" s="11">
        <v>252446063</v>
      </c>
      <c r="H12" s="11">
        <v>337035197.95999998</v>
      </c>
      <c r="I12" s="11">
        <v>473061429.61000001</v>
      </c>
      <c r="J12" s="11">
        <v>679813750.45000005</v>
      </c>
      <c r="K12" s="11">
        <v>926354484.51999998</v>
      </c>
      <c r="L12" s="11">
        <v>1341364987.5299997</v>
      </c>
      <c r="M12" s="11">
        <v>2462123733.6299996</v>
      </c>
      <c r="N12" s="11">
        <v>5456543395.3500004</v>
      </c>
      <c r="O12" s="11">
        <v>20766798345.049999</v>
      </c>
      <c r="P12" s="144">
        <v>29749596974.829994</v>
      </c>
      <c r="Q12" s="144"/>
    </row>
    <row r="13" spans="2:17" ht="18" customHeight="1">
      <c r="B13" s="126" t="s">
        <v>28</v>
      </c>
      <c r="C13" s="83">
        <v>89985825.019999996</v>
      </c>
      <c r="D13" s="83">
        <v>134632252.89999998</v>
      </c>
      <c r="E13" s="83">
        <v>155564931.05000001</v>
      </c>
      <c r="F13" s="83">
        <v>207394303.23999998</v>
      </c>
      <c r="G13" s="83">
        <v>244867727.49000001</v>
      </c>
      <c r="H13" s="83">
        <v>347040141.88999999</v>
      </c>
      <c r="I13" s="83">
        <v>471786599.22000003</v>
      </c>
      <c r="J13" s="83">
        <v>723341155.8499999</v>
      </c>
      <c r="K13" s="83">
        <v>868021054.21999991</v>
      </c>
      <c r="L13" s="83">
        <v>1499868771.1600001</v>
      </c>
      <c r="M13" s="83">
        <v>2519801042.5099998</v>
      </c>
      <c r="N13" s="83">
        <v>5713485652.3400002</v>
      </c>
      <c r="O13" s="83">
        <v>17598516666.75</v>
      </c>
      <c r="P13" s="145">
        <v>26396140688.588993</v>
      </c>
      <c r="Q13" s="145"/>
    </row>
    <row r="14" spans="2:17" ht="18" customHeight="1">
      <c r="B14" s="126" t="s">
        <v>29</v>
      </c>
      <c r="C14" s="11">
        <v>99408193.699999988</v>
      </c>
      <c r="D14" s="11">
        <v>140183870.74000001</v>
      </c>
      <c r="E14" s="11">
        <v>167455870.07999992</v>
      </c>
      <c r="F14" s="11">
        <v>220610391.05000001</v>
      </c>
      <c r="G14" s="11">
        <v>280794807.10000002</v>
      </c>
      <c r="H14" s="11">
        <v>367932365.94999999</v>
      </c>
      <c r="I14" s="11">
        <v>489632003.91999996</v>
      </c>
      <c r="J14" s="11">
        <v>701468332.30999994</v>
      </c>
      <c r="K14" s="11">
        <v>902534257.64499998</v>
      </c>
      <c r="L14" s="11">
        <v>1602014975.5199995</v>
      </c>
      <c r="M14" s="11">
        <v>2974986156.6599998</v>
      </c>
      <c r="N14" s="11">
        <v>6280174034.9499989</v>
      </c>
      <c r="O14" s="11">
        <v>19490157359.849998</v>
      </c>
      <c r="P14" s="144">
        <v>26741253016.779999</v>
      </c>
      <c r="Q14" s="144"/>
    </row>
    <row r="15" spans="2:17" ht="18" customHeight="1">
      <c r="B15" s="126" t="s">
        <v>30</v>
      </c>
      <c r="C15" s="83">
        <v>103435403.22999999</v>
      </c>
      <c r="D15" s="83">
        <v>163409068.56</v>
      </c>
      <c r="E15" s="83">
        <v>186573977.13</v>
      </c>
      <c r="F15" s="83">
        <v>214534199.12</v>
      </c>
      <c r="G15" s="83">
        <v>304751596.35000002</v>
      </c>
      <c r="H15" s="83">
        <v>377368836.86000001</v>
      </c>
      <c r="I15" s="83">
        <v>515125629.24000001</v>
      </c>
      <c r="J15" s="83">
        <v>787233583.19000006</v>
      </c>
      <c r="K15" s="83">
        <v>924316050.13999999</v>
      </c>
      <c r="L15" s="83">
        <v>1657447540.6099999</v>
      </c>
      <c r="M15" s="83">
        <v>3092355995.9400005</v>
      </c>
      <c r="N15" s="83">
        <v>6625043837.3399992</v>
      </c>
      <c r="O15" s="83">
        <v>19606065160.480003</v>
      </c>
      <c r="P15" s="145">
        <v>28027662985.220001</v>
      </c>
      <c r="Q15" s="145"/>
    </row>
    <row r="16" spans="2:17" ht="18" customHeight="1">
      <c r="B16" s="126" t="s">
        <v>31</v>
      </c>
      <c r="C16" s="11">
        <v>96985719.5</v>
      </c>
      <c r="D16" s="11">
        <v>138404191.80000001</v>
      </c>
      <c r="E16" s="11">
        <v>171676418.88000003</v>
      </c>
      <c r="F16" s="11">
        <v>214924343.78</v>
      </c>
      <c r="G16" s="11">
        <v>287396434.56</v>
      </c>
      <c r="H16" s="11">
        <v>397273064.88</v>
      </c>
      <c r="I16" s="11">
        <v>519439161.48000002</v>
      </c>
      <c r="J16" s="11">
        <v>769264128.11000001</v>
      </c>
      <c r="K16" s="11">
        <v>908828172.30999982</v>
      </c>
      <c r="L16" s="11">
        <v>1746578856.9699998</v>
      </c>
      <c r="M16" s="11">
        <v>3105577967.1999998</v>
      </c>
      <c r="N16" s="11">
        <v>7438527177.9800005</v>
      </c>
      <c r="O16" s="11">
        <v>19369609105.740002</v>
      </c>
      <c r="P16" s="144">
        <v>27990360085.219994</v>
      </c>
      <c r="Q16" s="144"/>
    </row>
    <row r="17" spans="2:17" ht="18" customHeight="1">
      <c r="B17" s="126" t="s">
        <v>32</v>
      </c>
      <c r="C17" s="83">
        <v>100148067.81999999</v>
      </c>
      <c r="D17" s="83">
        <v>133917047.47000001</v>
      </c>
      <c r="E17" s="83">
        <v>178411000.19</v>
      </c>
      <c r="F17" s="83">
        <v>212522494.07000026</v>
      </c>
      <c r="G17" s="83">
        <v>279068116.17000002</v>
      </c>
      <c r="H17" s="83">
        <v>406799420.68000001</v>
      </c>
      <c r="I17" s="83">
        <v>553435307.71000004</v>
      </c>
      <c r="J17" s="83">
        <v>773885855.1500001</v>
      </c>
      <c r="K17" s="83">
        <v>983872707.99999988</v>
      </c>
      <c r="L17" s="83">
        <v>1778604841.7</v>
      </c>
      <c r="M17" s="83">
        <v>3176923162.3199997</v>
      </c>
      <c r="N17" s="83">
        <v>8439470214.8999987</v>
      </c>
      <c r="O17" s="83">
        <v>19394879023.569996</v>
      </c>
      <c r="P17" s="145">
        <v>29273654123.429996</v>
      </c>
      <c r="Q17" s="145"/>
    </row>
    <row r="18" spans="2:17" ht="18" customHeight="1">
      <c r="B18" s="126" t="s">
        <v>33</v>
      </c>
      <c r="C18" s="11">
        <v>110286391.72</v>
      </c>
      <c r="D18" s="11">
        <v>136031477.38</v>
      </c>
      <c r="E18" s="11">
        <v>183802698.44</v>
      </c>
      <c r="F18" s="11">
        <v>219945235.21000004</v>
      </c>
      <c r="G18" s="11">
        <v>294087388.65999997</v>
      </c>
      <c r="H18" s="11">
        <v>406812727.0999999</v>
      </c>
      <c r="I18" s="11">
        <v>555789894.17000008</v>
      </c>
      <c r="J18" s="11">
        <v>848534842.99000001</v>
      </c>
      <c r="K18" s="11">
        <v>1032492412.443</v>
      </c>
      <c r="L18" s="11">
        <v>1853532845.8</v>
      </c>
      <c r="M18" s="11">
        <v>3357224160.0899997</v>
      </c>
      <c r="N18" s="11">
        <v>9086329561.4500008</v>
      </c>
      <c r="O18" s="11">
        <v>20375341991.93</v>
      </c>
      <c r="P18" s="144">
        <v>28915157522.57</v>
      </c>
      <c r="Q18" s="144"/>
    </row>
    <row r="19" spans="2:17" ht="18" customHeight="1">
      <c r="B19" s="126" t="s">
        <v>34</v>
      </c>
      <c r="C19" s="83">
        <v>104811403.80000003</v>
      </c>
      <c r="D19" s="83">
        <v>136102559.74000001</v>
      </c>
      <c r="E19" s="83">
        <v>181247757.62999991</v>
      </c>
      <c r="F19" s="83">
        <v>219760284.60999998</v>
      </c>
      <c r="G19" s="83">
        <v>304471909.44</v>
      </c>
      <c r="H19" s="83">
        <v>407585677.81999999</v>
      </c>
      <c r="I19" s="83">
        <v>532194886.79000008</v>
      </c>
      <c r="J19" s="83">
        <v>784880800.33999991</v>
      </c>
      <c r="K19" s="83">
        <v>1154100206.3399999</v>
      </c>
      <c r="L19" s="83">
        <v>1818674770.27</v>
      </c>
      <c r="M19" s="83">
        <v>3524579761.750001</v>
      </c>
      <c r="N19" s="83">
        <v>9897555941.3400002</v>
      </c>
      <c r="O19" s="83">
        <v>20368933870.549995</v>
      </c>
      <c r="P19" s="145">
        <v>30939241510.041405</v>
      </c>
      <c r="Q19" s="145"/>
    </row>
    <row r="20" spans="2:17" ht="21.95" customHeight="1">
      <c r="B20" s="128" t="s">
        <v>35</v>
      </c>
      <c r="C20" s="129">
        <f>+SUM(C8:C19)</f>
        <v>1165991455.8</v>
      </c>
      <c r="D20" s="129">
        <f t="shared" ref="D20:L20" si="0">+SUM(D8:D19)</f>
        <v>1648752205.3900001</v>
      </c>
      <c r="E20" s="129">
        <f t="shared" si="0"/>
        <v>2048995155.2770002</v>
      </c>
      <c r="F20" s="129">
        <f t="shared" si="0"/>
        <v>2583906525.5599999</v>
      </c>
      <c r="G20" s="129">
        <f t="shared" si="0"/>
        <v>3324757141.8800001</v>
      </c>
      <c r="H20" s="129">
        <f t="shared" si="0"/>
        <v>4534475171.5499992</v>
      </c>
      <c r="I20" s="129">
        <f t="shared" si="0"/>
        <v>6006045161.5100002</v>
      </c>
      <c r="J20" s="129">
        <f t="shared" si="0"/>
        <v>8860405015.3500004</v>
      </c>
      <c r="K20" s="129">
        <f t="shared" si="0"/>
        <v>11093723164.927999</v>
      </c>
      <c r="L20" s="129">
        <f t="shared" si="0"/>
        <v>18971395612.237999</v>
      </c>
      <c r="M20" s="129">
        <f t="shared" ref="M20:N20" si="1">+SUM(M8:M19)</f>
        <v>33405572978.91</v>
      </c>
      <c r="N20" s="129">
        <f t="shared" si="1"/>
        <v>77756703044.660004</v>
      </c>
      <c r="O20" s="129">
        <f t="shared" ref="O20:P20" si="2">+SUM(O8:O19)</f>
        <v>212940517952.67999</v>
      </c>
      <c r="P20" s="129">
        <f t="shared" si="2"/>
        <v>322493998957.37036</v>
      </c>
      <c r="Q20" s="129">
        <f t="shared" ref="Q20" si="3">+SUM(Q8:Q19)</f>
        <v>133301937344.95198</v>
      </c>
    </row>
  </sheetData>
  <mergeCells count="1">
    <mergeCell ref="B5:O5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24"/>
  <sheetViews>
    <sheetView showGridLines="0" topLeftCell="A28" workbookViewId="0">
      <selection activeCell="F11" sqref="F11"/>
    </sheetView>
  </sheetViews>
  <sheetFormatPr baseColWidth="10" defaultRowHeight="15.75"/>
  <cols>
    <col min="1" max="1" width="1.7109375" style="7" customWidth="1"/>
    <col min="2" max="2" width="15.7109375" style="7" customWidth="1"/>
    <col min="3" max="3" width="19.5703125" style="7" customWidth="1"/>
    <col min="4" max="4" width="15" style="7" bestFit="1" customWidth="1"/>
    <col min="5" max="5" width="17.42578125" style="7" customWidth="1"/>
    <col min="6" max="6" width="17.5703125" style="7" customWidth="1"/>
    <col min="7" max="7" width="17.7109375" style="7" customWidth="1"/>
    <col min="8" max="8" width="16.85546875" style="7" customWidth="1"/>
    <col min="9" max="9" width="20.42578125" style="7" customWidth="1"/>
    <col min="10" max="10" width="22.5703125" style="7" customWidth="1"/>
    <col min="11" max="16384" width="11.42578125" style="7"/>
  </cols>
  <sheetData>
    <row r="1" spans="2:22">
      <c r="V1" s="8"/>
    </row>
    <row r="2" spans="2:22" ht="21">
      <c r="B2" s="1" t="s">
        <v>43</v>
      </c>
      <c r="E2" s="130" t="s">
        <v>80</v>
      </c>
      <c r="V2" s="8"/>
    </row>
    <row r="3" spans="2:22">
      <c r="V3" s="8"/>
    </row>
    <row r="5" spans="2:22" s="10" customFormat="1" ht="30" customHeight="1">
      <c r="B5" s="152" t="s">
        <v>69</v>
      </c>
      <c r="C5" s="153"/>
      <c r="D5" s="153"/>
      <c r="E5" s="153"/>
      <c r="F5" s="153"/>
      <c r="G5" s="153"/>
      <c r="H5" s="153"/>
      <c r="I5" s="153"/>
      <c r="J5" s="153"/>
    </row>
    <row r="6" spans="2:22">
      <c r="B6" s="151" t="s">
        <v>9</v>
      </c>
      <c r="C6" s="151"/>
      <c r="D6" s="151"/>
    </row>
    <row r="7" spans="2:22" ht="60.75" customHeight="1">
      <c r="B7" s="77" t="s">
        <v>0</v>
      </c>
      <c r="C7" s="77" t="s">
        <v>1</v>
      </c>
      <c r="D7" s="77" t="s">
        <v>2</v>
      </c>
      <c r="E7" s="77" t="s">
        <v>3</v>
      </c>
      <c r="F7" s="77" t="s">
        <v>4</v>
      </c>
      <c r="G7" s="78" t="s">
        <v>5</v>
      </c>
      <c r="H7" s="77" t="s">
        <v>7</v>
      </c>
      <c r="I7" s="79" t="s">
        <v>56</v>
      </c>
      <c r="J7" s="79" t="s">
        <v>6</v>
      </c>
    </row>
    <row r="8" spans="2:22">
      <c r="B8" s="80">
        <v>46023</v>
      </c>
      <c r="C8" s="11">
        <v>25908117672.41</v>
      </c>
      <c r="D8" s="11">
        <v>544828485.99000001</v>
      </c>
      <c r="E8" s="11">
        <v>1581225090.4899998</v>
      </c>
      <c r="F8" s="11">
        <v>3002683866.0299997</v>
      </c>
      <c r="G8" s="11">
        <v>0</v>
      </c>
      <c r="H8" s="12">
        <f t="shared" ref="H8:H11" si="0">+SUM(C8:G8)</f>
        <v>31036855114.919998</v>
      </c>
      <c r="I8" s="11">
        <v>1795289817.1499999</v>
      </c>
      <c r="J8" s="12">
        <f t="shared" ref="J8:J11" si="1">+H8+I8</f>
        <v>32832144932.07</v>
      </c>
    </row>
    <row r="9" spans="2:22">
      <c r="B9" s="80">
        <v>46054</v>
      </c>
      <c r="C9" s="83">
        <v>24534546414.900002</v>
      </c>
      <c r="D9" s="83">
        <v>2779572684.2299995</v>
      </c>
      <c r="E9" s="83">
        <v>1359895032.1419997</v>
      </c>
      <c r="F9" s="83">
        <v>2659054963.9599962</v>
      </c>
      <c r="G9" s="83">
        <v>0</v>
      </c>
      <c r="H9" s="84">
        <f t="shared" si="0"/>
        <v>31333069095.231995</v>
      </c>
      <c r="I9" s="83">
        <v>245559779.84999996</v>
      </c>
      <c r="J9" s="84">
        <f t="shared" si="1"/>
        <v>31578628875.081993</v>
      </c>
      <c r="L9" s="134"/>
    </row>
    <row r="10" spans="2:22">
      <c r="B10" s="80">
        <v>46082</v>
      </c>
      <c r="C10" s="11">
        <v>24144661903.269997</v>
      </c>
      <c r="D10" s="11">
        <v>1026575911.35</v>
      </c>
      <c r="E10" s="11">
        <v>2856921154.6700001</v>
      </c>
      <c r="F10" s="11">
        <v>2843963333.1100006</v>
      </c>
      <c r="G10" s="11">
        <v>0</v>
      </c>
      <c r="H10" s="12">
        <f t="shared" si="0"/>
        <v>30872122302.399994</v>
      </c>
      <c r="I10" s="11">
        <v>262066107.16999999</v>
      </c>
      <c r="J10" s="12">
        <f t="shared" si="1"/>
        <v>31134188409.569992</v>
      </c>
    </row>
    <row r="11" spans="2:22">
      <c r="B11" s="80">
        <v>46113</v>
      </c>
      <c r="C11" s="83">
        <v>27019945423.98</v>
      </c>
      <c r="D11" s="83">
        <v>595775570.67999995</v>
      </c>
      <c r="E11" s="83">
        <v>7097159172.8299961</v>
      </c>
      <c r="F11" s="83">
        <v>2743961638.6999998</v>
      </c>
      <c r="G11" s="83"/>
      <c r="H11" s="84">
        <f t="shared" si="0"/>
        <v>37456841806.189995</v>
      </c>
      <c r="I11" s="83">
        <v>300133322.03999996</v>
      </c>
      <c r="J11" s="84">
        <f t="shared" si="1"/>
        <v>37756975128.229996</v>
      </c>
    </row>
    <row r="12" spans="2:22">
      <c r="B12" s="80">
        <v>46143</v>
      </c>
      <c r="C12" s="11"/>
      <c r="D12" s="11"/>
      <c r="E12" s="11"/>
      <c r="F12" s="11"/>
      <c r="G12" s="11"/>
      <c r="H12" s="12"/>
      <c r="I12" s="11"/>
      <c r="J12" s="12"/>
    </row>
    <row r="13" spans="2:22">
      <c r="B13" s="80">
        <v>46174</v>
      </c>
      <c r="C13" s="83"/>
      <c r="D13" s="83"/>
      <c r="E13" s="83"/>
      <c r="F13" s="83"/>
      <c r="G13" s="83"/>
      <c r="H13" s="84"/>
      <c r="I13" s="83"/>
      <c r="J13" s="84"/>
    </row>
    <row r="14" spans="2:22">
      <c r="B14" s="80">
        <v>46204</v>
      </c>
      <c r="C14" s="11"/>
      <c r="D14" s="11"/>
      <c r="E14" s="11"/>
      <c r="F14" s="11"/>
      <c r="G14" s="11"/>
      <c r="H14" s="12"/>
      <c r="I14" s="11"/>
      <c r="J14" s="12"/>
    </row>
    <row r="15" spans="2:22">
      <c r="B15" s="80">
        <v>46235</v>
      </c>
      <c r="C15" s="83"/>
      <c r="D15" s="83"/>
      <c r="E15" s="83"/>
      <c r="F15" s="83"/>
      <c r="G15" s="83"/>
      <c r="H15" s="84"/>
      <c r="I15" s="83"/>
      <c r="J15" s="84"/>
    </row>
    <row r="16" spans="2:22">
      <c r="B16" s="80">
        <v>46266</v>
      </c>
      <c r="C16" s="11"/>
      <c r="D16" s="11"/>
      <c r="E16" s="11"/>
      <c r="F16" s="11"/>
      <c r="G16" s="11"/>
      <c r="H16" s="12"/>
      <c r="I16" s="11"/>
      <c r="J16" s="12"/>
    </row>
    <row r="17" spans="2:10">
      <c r="B17" s="80">
        <v>46296</v>
      </c>
      <c r="C17" s="83"/>
      <c r="D17" s="83"/>
      <c r="E17" s="83"/>
      <c r="F17" s="83"/>
      <c r="G17" s="83"/>
      <c r="H17" s="84"/>
      <c r="I17" s="83"/>
      <c r="J17" s="84"/>
    </row>
    <row r="18" spans="2:10">
      <c r="B18" s="80">
        <v>46327</v>
      </c>
      <c r="C18" s="11"/>
      <c r="D18" s="11"/>
      <c r="E18" s="11"/>
      <c r="F18" s="11"/>
      <c r="G18" s="11"/>
      <c r="H18" s="12"/>
      <c r="I18" s="11"/>
      <c r="J18" s="12"/>
    </row>
    <row r="19" spans="2:10">
      <c r="B19" s="80">
        <v>46357</v>
      </c>
      <c r="C19" s="83"/>
      <c r="D19" s="83"/>
      <c r="E19" s="83"/>
      <c r="F19" s="83"/>
      <c r="G19" s="83"/>
      <c r="H19" s="84"/>
      <c r="I19" s="83"/>
      <c r="J19" s="84"/>
    </row>
    <row r="20" spans="2:10" s="14" customFormat="1">
      <c r="B20" s="13"/>
      <c r="C20" s="11"/>
      <c r="D20" s="11"/>
      <c r="E20" s="11"/>
      <c r="F20" s="11"/>
      <c r="G20" s="11"/>
      <c r="H20" s="12"/>
      <c r="I20" s="11"/>
      <c r="J20" s="12"/>
    </row>
    <row r="21" spans="2:10" ht="42" customHeight="1">
      <c r="B21" s="81" t="s">
        <v>57</v>
      </c>
      <c r="C21" s="83">
        <f t="shared" ref="C21:J21" si="2">SUM(C8:C19)</f>
        <v>101607271414.55998</v>
      </c>
      <c r="D21" s="83">
        <f t="shared" si="2"/>
        <v>4946752652.25</v>
      </c>
      <c r="E21" s="83">
        <f t="shared" si="2"/>
        <v>12895200450.131996</v>
      </c>
      <c r="F21" s="83">
        <f t="shared" si="2"/>
        <v>11249663801.799995</v>
      </c>
      <c r="G21" s="83">
        <f t="shared" si="2"/>
        <v>0</v>
      </c>
      <c r="H21" s="82">
        <f>SUM(H8:H19)</f>
        <v>130698888318.74197</v>
      </c>
      <c r="I21" s="84">
        <f t="shared" si="2"/>
        <v>2603049026.2099996</v>
      </c>
      <c r="J21" s="82">
        <f t="shared" si="2"/>
        <v>133301937344.95198</v>
      </c>
    </row>
    <row r="22" spans="2:10" s="14" customFormat="1" ht="52.5" customHeight="1">
      <c r="B22" s="81" t="s">
        <v>58</v>
      </c>
      <c r="C22" s="15">
        <f>+C21*100/$J$21</f>
        <v>76.223401878718278</v>
      </c>
      <c r="D22" s="15">
        <f>+D21*100/$J$21</f>
        <v>3.710938303506456</v>
      </c>
      <c r="E22" s="15">
        <f>+E21*100/$J$21</f>
        <v>9.6736781977612623</v>
      </c>
      <c r="F22" s="15">
        <f>+F21*100/$J$21</f>
        <v>8.4392350372888334</v>
      </c>
      <c r="G22" s="15">
        <f>+G21*100/$J$21</f>
        <v>0</v>
      </c>
      <c r="H22" s="16">
        <f>+H21/J21*100</f>
        <v>98.047253417274831</v>
      </c>
      <c r="I22" s="15">
        <f>+I21*100/$J$21</f>
        <v>1.952746582725172</v>
      </c>
      <c r="J22" s="16">
        <f>+J21*100/$J$21</f>
        <v>100</v>
      </c>
    </row>
    <row r="23" spans="2:10">
      <c r="C23" s="10"/>
      <c r="D23" s="10"/>
      <c r="E23" s="10"/>
      <c r="F23" s="10"/>
      <c r="G23" s="10"/>
      <c r="H23" s="10"/>
      <c r="I23" s="10"/>
      <c r="J23" s="10"/>
    </row>
    <row r="24" spans="2:10" ht="31.5">
      <c r="B24" s="81" t="s">
        <v>8</v>
      </c>
      <c r="C24" s="85">
        <f>+AVERAGE(C8:C19)</f>
        <v>25401817853.639996</v>
      </c>
      <c r="D24" s="85">
        <f t="shared" ref="D24:I24" si="3">+AVERAGE(D8:D19)</f>
        <v>1236688163.0625</v>
      </c>
      <c r="E24" s="85">
        <f>+AVERAGE(E8:E19)</f>
        <v>3223800112.532999</v>
      </c>
      <c r="F24" s="85">
        <f t="shared" si="3"/>
        <v>2812415950.4499989</v>
      </c>
      <c r="G24" s="85">
        <f t="shared" si="3"/>
        <v>0</v>
      </c>
      <c r="H24" s="82">
        <f t="shared" si="3"/>
        <v>32674722079.685493</v>
      </c>
      <c r="I24" s="86">
        <f t="shared" si="3"/>
        <v>650762256.55249989</v>
      </c>
      <c r="J24" s="82">
        <f>+AVERAGE(J8:J19)</f>
        <v>33325484336.237995</v>
      </c>
    </row>
  </sheetData>
  <mergeCells count="2">
    <mergeCell ref="B6:D6"/>
    <mergeCell ref="B5:J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22"/>
  <sheetViews>
    <sheetView showGridLines="0" workbookViewId="0">
      <selection activeCell="D12" sqref="D12"/>
    </sheetView>
  </sheetViews>
  <sheetFormatPr baseColWidth="10" defaultRowHeight="15.75"/>
  <cols>
    <col min="1" max="1" width="1.7109375" style="7" customWidth="1"/>
    <col min="2" max="2" width="11.42578125" style="7"/>
    <col min="3" max="3" width="23.85546875" style="7" customWidth="1"/>
    <col min="4" max="4" width="18.7109375" style="7" customWidth="1"/>
    <col min="5" max="5" width="20.7109375" style="7" customWidth="1"/>
    <col min="6" max="7" width="11.42578125" style="7" customWidth="1"/>
    <col min="8" max="16384" width="11.42578125" style="7"/>
  </cols>
  <sheetData>
    <row r="1" spans="2:22">
      <c r="V1" s="8"/>
    </row>
    <row r="2" spans="2:22" ht="21">
      <c r="B2" s="1" t="s">
        <v>43</v>
      </c>
      <c r="E2" s="130" t="s">
        <v>80</v>
      </c>
      <c r="V2" s="8"/>
    </row>
    <row r="3" spans="2:22">
      <c r="V3" s="8"/>
    </row>
    <row r="6" spans="2:22" ht="35.25" customHeight="1">
      <c r="B6" s="154" t="s">
        <v>70</v>
      </c>
      <c r="C6" s="154"/>
      <c r="D6" s="154"/>
      <c r="E6" s="154"/>
    </row>
    <row r="7" spans="2:22" ht="15" customHeight="1">
      <c r="B7" s="155" t="s">
        <v>10</v>
      </c>
      <c r="C7" s="155"/>
      <c r="D7" s="155"/>
      <c r="E7" s="155"/>
    </row>
    <row r="8" spans="2:22" ht="54.95" customHeight="1">
      <c r="B8" s="87" t="s">
        <v>0</v>
      </c>
      <c r="C8" s="131" t="s">
        <v>6</v>
      </c>
      <c r="D8" s="88" t="s">
        <v>59</v>
      </c>
      <c r="E8" s="88" t="s">
        <v>60</v>
      </c>
    </row>
    <row r="9" spans="2:22">
      <c r="B9" s="80">
        <v>46023</v>
      </c>
      <c r="C9" s="17">
        <f>+'1. Rec Mensual y Acumulada 2026'!J8</f>
        <v>32832144932.07</v>
      </c>
      <c r="D9" s="18">
        <v>6.12</v>
      </c>
      <c r="E9" s="18">
        <v>42.91</v>
      </c>
    </row>
    <row r="10" spans="2:22">
      <c r="B10" s="80">
        <v>46054</v>
      </c>
      <c r="C10" s="105">
        <f>+'1. Rec Mensual y Acumulada 2026'!J9</f>
        <v>31578628875.081993</v>
      </c>
      <c r="D10" s="108">
        <v>-3.82</v>
      </c>
      <c r="E10" s="108">
        <v>36.549999999999997</v>
      </c>
    </row>
    <row r="11" spans="2:22">
      <c r="B11" s="80">
        <v>46082</v>
      </c>
      <c r="C11" s="17">
        <f>+'1. Rec Mensual y Acumulada 2026'!J10</f>
        <v>31134188409.569992</v>
      </c>
      <c r="D11" s="18">
        <f>+(C11/C10-1)*100</f>
        <v>-1.4074090020504304</v>
      </c>
      <c r="E11" s="18">
        <v>39.08</v>
      </c>
    </row>
    <row r="12" spans="2:22">
      <c r="B12" s="80">
        <v>46113</v>
      </c>
      <c r="C12" s="105">
        <f>+'1. Rec Mensual y Acumulada 2026'!J11</f>
        <v>37756975128.229996</v>
      </c>
      <c r="D12" s="108">
        <f>+(C12/C11-1)*100</f>
        <v>21.27174998601955</v>
      </c>
      <c r="E12" s="108">
        <v>46.55</v>
      </c>
    </row>
    <row r="13" spans="2:22">
      <c r="B13" s="80">
        <v>46143</v>
      </c>
      <c r="C13" s="17"/>
      <c r="D13" s="18"/>
      <c r="E13" s="18"/>
    </row>
    <row r="14" spans="2:22">
      <c r="B14" s="80">
        <v>46174</v>
      </c>
      <c r="C14" s="105"/>
      <c r="D14" s="108"/>
      <c r="E14" s="108"/>
    </row>
    <row r="15" spans="2:22">
      <c r="B15" s="80">
        <v>46204</v>
      </c>
      <c r="C15" s="17"/>
      <c r="D15" s="18"/>
      <c r="E15" s="18"/>
    </row>
    <row r="16" spans="2:22">
      <c r="B16" s="80">
        <v>46235</v>
      </c>
      <c r="C16" s="105"/>
      <c r="D16" s="108"/>
      <c r="E16" s="108"/>
    </row>
    <row r="17" spans="2:5">
      <c r="B17" s="80">
        <v>46266</v>
      </c>
      <c r="C17" s="17"/>
      <c r="D17" s="18"/>
      <c r="E17" s="18"/>
    </row>
    <row r="18" spans="2:5">
      <c r="B18" s="80">
        <v>46296</v>
      </c>
      <c r="C18" s="105"/>
      <c r="D18" s="108"/>
      <c r="E18" s="108"/>
    </row>
    <row r="19" spans="2:5">
      <c r="B19" s="80">
        <v>46327</v>
      </c>
      <c r="C19" s="17"/>
      <c r="D19" s="18"/>
      <c r="E19" s="18"/>
    </row>
    <row r="20" spans="2:5">
      <c r="B20" s="80">
        <v>46357</v>
      </c>
      <c r="C20" s="105"/>
      <c r="D20" s="108"/>
      <c r="E20" s="108"/>
    </row>
    <row r="21" spans="2:5" ht="35.1" customHeight="1">
      <c r="B21" s="132" t="s">
        <v>6</v>
      </c>
      <c r="C21" s="133">
        <f>SUM(C9:C20)</f>
        <v>133301937344.95198</v>
      </c>
      <c r="D21" s="19"/>
      <c r="E21" s="20"/>
    </row>
    <row r="22" spans="2:5">
      <c r="C22" s="21"/>
      <c r="D22" s="21"/>
      <c r="E22" s="21"/>
    </row>
  </sheetData>
  <mergeCells count="2">
    <mergeCell ref="B6:E6"/>
    <mergeCell ref="B7:E7"/>
  </mergeCells>
  <conditionalFormatting sqref="C16">
    <cfRule type="cellIs" dxfId="66" priority="1" stopIfTrue="1" operator="lessThan">
      <formula>0</formula>
    </cfRule>
  </conditionalFormatting>
  <conditionalFormatting sqref="D9:E9 C10 D11:E11 C12 D13:E13 C14 D15:E15 D17:E17 C18 D19:E19 C20">
    <cfRule type="cellIs" dxfId="65" priority="33" stopIfTrue="1" operator="lessThan">
      <formula>0</formula>
    </cfRule>
  </conditionalFormatting>
  <conditionalFormatting sqref="D10:E10">
    <cfRule type="cellIs" dxfId="64" priority="2" stopIfTrue="1" operator="lessThan">
      <formula>0</formula>
    </cfRule>
  </conditionalFormatting>
  <conditionalFormatting sqref="D12:E12 D14:E14 D16:E16 D18:E18 D20:E20">
    <cfRule type="cellIs" dxfId="63" priority="5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22"/>
  <sheetViews>
    <sheetView showGridLines="0" topLeftCell="B4" zoomScaleNormal="100" workbookViewId="0">
      <selection activeCell="G20" sqref="G20"/>
    </sheetView>
  </sheetViews>
  <sheetFormatPr baseColWidth="10" defaultRowHeight="15.75"/>
  <cols>
    <col min="1" max="1" width="1.7109375" style="7" customWidth="1"/>
    <col min="2" max="2" width="3.7109375" style="7" customWidth="1"/>
    <col min="3" max="3" width="36.7109375" style="7" customWidth="1"/>
    <col min="4" max="5" width="19.7109375" style="7" customWidth="1"/>
    <col min="6" max="6" width="19.5703125" style="7" customWidth="1"/>
    <col min="7" max="7" width="11.7109375" style="7" bestFit="1" customWidth="1"/>
    <col min="8" max="8" width="1.7109375" style="7" customWidth="1"/>
    <col min="9" max="9" width="17.7109375" style="7" customWidth="1"/>
    <col min="10" max="10" width="18.85546875" style="7" customWidth="1"/>
    <col min="11" max="11" width="11.7109375" style="7" bestFit="1" customWidth="1"/>
    <col min="12" max="12" width="12" style="7" bestFit="1" customWidth="1"/>
    <col min="13" max="16384" width="11.42578125" style="7"/>
  </cols>
  <sheetData>
    <row r="2" spans="2:14" ht="21">
      <c r="B2" s="1" t="s">
        <v>43</v>
      </c>
      <c r="E2" s="130" t="s">
        <v>80</v>
      </c>
    </row>
    <row r="3" spans="2:14" ht="29.25" customHeight="1"/>
    <row r="4" spans="2:14" ht="30" customHeight="1">
      <c r="B4" s="160" t="s">
        <v>81</v>
      </c>
      <c r="C4" s="160"/>
      <c r="D4" s="160"/>
      <c r="E4" s="160"/>
      <c r="F4" s="160"/>
      <c r="G4" s="160"/>
      <c r="H4" s="160"/>
      <c r="I4" s="160"/>
      <c r="J4" s="160"/>
      <c r="K4" s="160"/>
    </row>
    <row r="5" spans="2:14" ht="15" customHeight="1">
      <c r="B5" s="167"/>
      <c r="C5" s="167"/>
      <c r="D5" s="167"/>
    </row>
    <row r="6" spans="2:14" ht="33" customHeight="1">
      <c r="B6" s="170" t="s">
        <v>11</v>
      </c>
      <c r="C6" s="171"/>
      <c r="D6" s="156" t="s">
        <v>82</v>
      </c>
      <c r="E6" s="156" t="s">
        <v>77</v>
      </c>
      <c r="F6" s="168" t="s">
        <v>53</v>
      </c>
      <c r="G6" s="169"/>
      <c r="I6" s="156" t="s">
        <v>83</v>
      </c>
      <c r="J6" s="168" t="s">
        <v>52</v>
      </c>
      <c r="K6" s="169"/>
    </row>
    <row r="7" spans="2:14" ht="23.25" customHeight="1">
      <c r="B7" s="172"/>
      <c r="C7" s="173"/>
      <c r="D7" s="157"/>
      <c r="E7" s="157"/>
      <c r="F7" s="89" t="s">
        <v>54</v>
      </c>
      <c r="G7" s="89" t="s">
        <v>55</v>
      </c>
      <c r="I7" s="157"/>
      <c r="J7" s="89" t="s">
        <v>54</v>
      </c>
      <c r="K7" s="89" t="s">
        <v>55</v>
      </c>
    </row>
    <row r="8" spans="2:14" s="10" customFormat="1" ht="21.95" customHeight="1">
      <c r="B8" s="165" t="s">
        <v>12</v>
      </c>
      <c r="C8" s="166"/>
      <c r="D8" s="90">
        <f>+D9+D10</f>
        <v>27019945423.98</v>
      </c>
      <c r="E8" s="90">
        <f>+E9+E10</f>
        <v>24144661903.269997</v>
      </c>
      <c r="F8" s="91">
        <f>+D8-E8</f>
        <v>2875283520.7100029</v>
      </c>
      <c r="G8" s="92">
        <f>+(D8/E8-1)*100</f>
        <v>11.90856816396586</v>
      </c>
      <c r="H8" s="2"/>
      <c r="I8" s="90">
        <f>+I9+I10</f>
        <v>18699215508.029999</v>
      </c>
      <c r="J8" s="90">
        <f>+J9+J10</f>
        <v>8320729915.9499998</v>
      </c>
      <c r="K8" s="92">
        <f>+(D8/I8-1)*100</f>
        <v>44.497748648208436</v>
      </c>
      <c r="L8" s="22"/>
      <c r="M8" s="23"/>
    </row>
    <row r="9" spans="2:14" s="10" customFormat="1" ht="21.95" customHeight="1">
      <c r="B9" s="24"/>
      <c r="C9" s="25" t="s">
        <v>44</v>
      </c>
      <c r="D9" s="26">
        <v>8183198612.5299997</v>
      </c>
      <c r="E9" s="26">
        <v>7226272444.2699966</v>
      </c>
      <c r="F9" s="27">
        <f>+D9-E9</f>
        <v>956926168.26000309</v>
      </c>
      <c r="G9" s="28">
        <f>+(D9/E9-1)*100</f>
        <v>13.2423206520367</v>
      </c>
      <c r="H9" s="28"/>
      <c r="I9" s="29">
        <v>4961204207.5200005</v>
      </c>
      <c r="J9" s="29">
        <f t="shared" ref="J9:J17" si="0">+D9-I9</f>
        <v>3221994405.0099993</v>
      </c>
      <c r="K9" s="28">
        <f>+(D9/I9-1)*100</f>
        <v>64.943797316914015</v>
      </c>
      <c r="L9" s="22"/>
      <c r="M9" s="23"/>
    </row>
    <row r="10" spans="2:14" s="10" customFormat="1" ht="21.95" customHeight="1">
      <c r="B10" s="24"/>
      <c r="C10" s="25" t="s">
        <v>45</v>
      </c>
      <c r="D10" s="26">
        <v>18836746811.450001</v>
      </c>
      <c r="E10" s="26">
        <v>16918389459</v>
      </c>
      <c r="F10" s="27">
        <f>+D10-E10</f>
        <v>1918357352.4500008</v>
      </c>
      <c r="G10" s="3">
        <f>+(D10/E10-1)*100</f>
        <v>11.338888711002571</v>
      </c>
      <c r="H10" s="3"/>
      <c r="I10" s="29">
        <v>13738011300.51</v>
      </c>
      <c r="J10" s="29">
        <f t="shared" si="0"/>
        <v>5098735510.9400005</v>
      </c>
      <c r="K10" s="3">
        <f>+(D10/I10-1)*100</f>
        <v>37.114072767946539</v>
      </c>
      <c r="L10" s="22"/>
      <c r="M10" s="23"/>
    </row>
    <row r="11" spans="2:14" s="10" customFormat="1" ht="21.95" customHeight="1">
      <c r="B11" s="165" t="s">
        <v>13</v>
      </c>
      <c r="C11" s="166"/>
      <c r="D11" s="90">
        <v>595775570.67999995</v>
      </c>
      <c r="E11" s="90">
        <v>1026575911.3500001</v>
      </c>
      <c r="F11" s="91">
        <f>+D11-E11</f>
        <v>-430800340.6700002</v>
      </c>
      <c r="G11" s="92">
        <f>+(D11/E11-1)*100</f>
        <v>-41.964781747457479</v>
      </c>
      <c r="H11" s="30"/>
      <c r="I11" s="90">
        <v>533835815.62</v>
      </c>
      <c r="J11" s="90">
        <f t="shared" si="0"/>
        <v>61939755.059999943</v>
      </c>
      <c r="K11" s="92">
        <f t="shared" ref="K11:K20" si="1">+(D11/I11-1)*100</f>
        <v>11.602772471918676</v>
      </c>
      <c r="L11" s="22"/>
    </row>
    <row r="12" spans="2:14" s="10" customFormat="1" ht="21.95" customHeight="1">
      <c r="B12" s="161" t="s">
        <v>14</v>
      </c>
      <c r="C12" s="162"/>
      <c r="D12" s="31">
        <v>7097159172.8299961</v>
      </c>
      <c r="E12" s="31">
        <v>2856921154.6700006</v>
      </c>
      <c r="F12" s="32">
        <f t="shared" ref="F12:F16" si="2">+D12-E12</f>
        <v>4240238018.1599956</v>
      </c>
      <c r="G12" s="33">
        <f>+(D12/E12-1)*100</f>
        <v>148.41984740211637</v>
      </c>
      <c r="H12" s="33"/>
      <c r="I12" s="29">
        <v>2695897538.77</v>
      </c>
      <c r="J12" s="32">
        <f t="shared" si="0"/>
        <v>4401261634.0599957</v>
      </c>
      <c r="K12" s="33">
        <f>+(D12/I12-1)*100</f>
        <v>163.2577488856667</v>
      </c>
      <c r="L12" s="22"/>
    </row>
    <row r="13" spans="2:14" s="10" customFormat="1" ht="21.95" customHeight="1">
      <c r="B13" s="165" t="s">
        <v>15</v>
      </c>
      <c r="C13" s="166"/>
      <c r="D13" s="90">
        <v>2743961638.6999998</v>
      </c>
      <c r="E13" s="90">
        <v>2843963333.1100001</v>
      </c>
      <c r="F13" s="91">
        <f t="shared" si="2"/>
        <v>-100001694.41000032</v>
      </c>
      <c r="G13" s="92">
        <f t="shared" ref="G13:G19" si="3">+(D13/E13-1)*100</f>
        <v>-3.5162793150586791</v>
      </c>
      <c r="H13" s="33"/>
      <c r="I13" s="90">
        <v>2052085961.6999998</v>
      </c>
      <c r="J13" s="91">
        <v>127682328.93000001</v>
      </c>
      <c r="K13" s="92">
        <f>+(D13/I13-1)*100</f>
        <v>33.715725847412003</v>
      </c>
      <c r="L13" s="22"/>
      <c r="M13" s="148"/>
    </row>
    <row r="14" spans="2:14" s="10" customFormat="1" ht="21.95" customHeight="1">
      <c r="B14" s="161" t="s">
        <v>16</v>
      </c>
      <c r="C14" s="162"/>
      <c r="D14" s="31"/>
      <c r="E14" s="31"/>
      <c r="F14" s="29">
        <f t="shared" si="2"/>
        <v>0</v>
      </c>
      <c r="G14" s="33"/>
      <c r="H14" s="33"/>
      <c r="I14" s="29"/>
      <c r="J14" s="32">
        <f t="shared" si="0"/>
        <v>0</v>
      </c>
      <c r="K14" s="33"/>
      <c r="L14" s="22"/>
    </row>
    <row r="15" spans="2:14" s="10" customFormat="1" ht="21.95" customHeight="1">
      <c r="B15" s="163" t="s">
        <v>7</v>
      </c>
      <c r="C15" s="164"/>
      <c r="D15" s="93">
        <f>+D8+D11+D12+D13+D14</f>
        <v>37456841806.189995</v>
      </c>
      <c r="E15" s="93">
        <f>+E8+E11+E12+E13+E14</f>
        <v>30872122302.399998</v>
      </c>
      <c r="F15" s="94">
        <f t="shared" si="2"/>
        <v>6584719503.7899971</v>
      </c>
      <c r="G15" s="95">
        <f t="shared" si="3"/>
        <v>21.32901469905779</v>
      </c>
      <c r="H15" s="33"/>
      <c r="I15" s="96">
        <f>+I8+I11+I12+I13+I14</f>
        <v>23981034824.119999</v>
      </c>
      <c r="J15" s="93">
        <f t="shared" si="0"/>
        <v>13475806982.069996</v>
      </c>
      <c r="K15" s="95">
        <f>+(D15/I15-1)*100</f>
        <v>56.19360082208005</v>
      </c>
      <c r="L15" s="22"/>
    </row>
    <row r="16" spans="2:14" s="10" customFormat="1" ht="21.95" customHeight="1">
      <c r="B16" s="161" t="s">
        <v>17</v>
      </c>
      <c r="C16" s="162"/>
      <c r="D16" s="26">
        <f>+SUM(D17:D19)</f>
        <v>300133322.03999996</v>
      </c>
      <c r="E16" s="26">
        <f>+SUM(E17:E19)</f>
        <v>262066107.17000002</v>
      </c>
      <c r="F16" s="32">
        <f t="shared" si="2"/>
        <v>38067214.869999945</v>
      </c>
      <c r="G16" s="33">
        <f>+(D16/E16-1)*100</f>
        <v>14.525806210150648</v>
      </c>
      <c r="H16" s="28"/>
      <c r="I16" s="26">
        <f>+I17+I19+I18</f>
        <v>1782408221.73</v>
      </c>
      <c r="J16" s="32">
        <f>+D16-I16</f>
        <v>-1482274899.6900001</v>
      </c>
      <c r="K16" s="33">
        <f t="shared" si="1"/>
        <v>-83.16135897596503</v>
      </c>
      <c r="L16" s="22"/>
      <c r="N16" s="69"/>
    </row>
    <row r="17" spans="1:12" s="10" customFormat="1" ht="21.95" customHeight="1">
      <c r="A17" s="34"/>
      <c r="B17" s="35"/>
      <c r="C17" s="36" t="s">
        <v>18</v>
      </c>
      <c r="D17" s="26">
        <v>60317444.310000002</v>
      </c>
      <c r="E17" s="26">
        <v>61721343.670000002</v>
      </c>
      <c r="F17" s="27">
        <f t="shared" ref="F17:F19" si="4">+D17-E17</f>
        <v>-1403899.3599999994</v>
      </c>
      <c r="G17" s="28">
        <f t="shared" si="3"/>
        <v>-2.274576793898242</v>
      </c>
      <c r="H17" s="33"/>
      <c r="I17" s="29">
        <v>1252646226.98</v>
      </c>
      <c r="J17" s="27">
        <f t="shared" si="0"/>
        <v>-1192328782.6700001</v>
      </c>
      <c r="K17" s="28">
        <f t="shared" si="1"/>
        <v>-95.184798148842148</v>
      </c>
      <c r="L17" s="22"/>
    </row>
    <row r="18" spans="1:12" s="10" customFormat="1" ht="21.95" customHeight="1">
      <c r="A18" s="34"/>
      <c r="B18" s="37"/>
      <c r="C18" s="36" t="s">
        <v>20</v>
      </c>
      <c r="D18" s="38">
        <v>0</v>
      </c>
      <c r="E18" s="38">
        <v>0</v>
      </c>
      <c r="F18" s="27">
        <f>+D18-E18</f>
        <v>0</v>
      </c>
      <c r="G18" s="28"/>
      <c r="H18" s="33"/>
      <c r="I18" s="39">
        <v>299544171.00999999</v>
      </c>
      <c r="J18" s="27">
        <f>+D18-I18</f>
        <v>-299544171.00999999</v>
      </c>
      <c r="K18" s="28">
        <f t="shared" si="1"/>
        <v>-100</v>
      </c>
      <c r="L18" s="22"/>
    </row>
    <row r="19" spans="1:12" s="10" customFormat="1" ht="21.95" customHeight="1">
      <c r="A19" s="34"/>
      <c r="C19" s="36" t="s">
        <v>19</v>
      </c>
      <c r="D19" s="31">
        <v>239815877.72999999</v>
      </c>
      <c r="E19" s="31">
        <v>200344763.5</v>
      </c>
      <c r="F19" s="27">
        <f t="shared" si="4"/>
        <v>39471114.229999989</v>
      </c>
      <c r="G19" s="28">
        <f>+(D19/E19-1)*100</f>
        <v>19.701595160484441</v>
      </c>
      <c r="H19" s="33"/>
      <c r="I19" s="32">
        <v>230217823.74000001</v>
      </c>
      <c r="J19" s="27">
        <f t="shared" ref="J19" si="5">+D19-I19</f>
        <v>9598053.9899999797</v>
      </c>
      <c r="K19" s="28">
        <f t="shared" si="1"/>
        <v>4.1691185478495818</v>
      </c>
      <c r="L19" s="22"/>
    </row>
    <row r="20" spans="1:12" s="10" customFormat="1" ht="35.1" customHeight="1">
      <c r="A20" s="34"/>
      <c r="B20" s="158" t="s">
        <v>21</v>
      </c>
      <c r="C20" s="159"/>
      <c r="D20" s="97">
        <f>+D15+D16</f>
        <v>37756975128.229996</v>
      </c>
      <c r="E20" s="97">
        <f>+E15+E16</f>
        <v>31134188409.569996</v>
      </c>
      <c r="F20" s="98">
        <f>+F15+F16</f>
        <v>6622786718.659997</v>
      </c>
      <c r="G20" s="99">
        <f>+(D20/E20-1)*100</f>
        <v>21.271749986019529</v>
      </c>
      <c r="H20" s="33"/>
      <c r="I20" s="98">
        <f>+I15+I16</f>
        <v>25763443045.849998</v>
      </c>
      <c r="J20" s="100">
        <f>+J15+J16</f>
        <v>11993532082.379995</v>
      </c>
      <c r="K20" s="99">
        <f t="shared" si="1"/>
        <v>46.552520410550983</v>
      </c>
      <c r="L20" s="22"/>
    </row>
    <row r="21" spans="1:12">
      <c r="B21" s="21"/>
      <c r="C21" s="21"/>
      <c r="D21" s="21"/>
      <c r="E21" s="21"/>
      <c r="G21" s="21"/>
      <c r="K21" s="21"/>
    </row>
    <row r="22" spans="1:12">
      <c r="F22" s="40"/>
    </row>
  </sheetData>
  <mergeCells count="16">
    <mergeCell ref="I6:I7"/>
    <mergeCell ref="B20:C20"/>
    <mergeCell ref="B4:K4"/>
    <mergeCell ref="B14:C14"/>
    <mergeCell ref="B15:C15"/>
    <mergeCell ref="B16:C16"/>
    <mergeCell ref="B8:C8"/>
    <mergeCell ref="B11:C11"/>
    <mergeCell ref="B12:C12"/>
    <mergeCell ref="B13:C13"/>
    <mergeCell ref="B5:D5"/>
    <mergeCell ref="F6:G6"/>
    <mergeCell ref="J6:K6"/>
    <mergeCell ref="B6:C7"/>
    <mergeCell ref="D6:D7"/>
    <mergeCell ref="E6:E7"/>
  </mergeCells>
  <conditionalFormatting sqref="B8">
    <cfRule type="cellIs" dxfId="62" priority="26" stopIfTrue="1" operator="lessThan">
      <formula>0</formula>
    </cfRule>
  </conditionalFormatting>
  <conditionalFormatting sqref="B11">
    <cfRule type="cellIs" dxfId="61" priority="19" stopIfTrue="1" operator="lessThan">
      <formula>0</formula>
    </cfRule>
  </conditionalFormatting>
  <conditionalFormatting sqref="B13">
    <cfRule type="cellIs" dxfId="60" priority="14" stopIfTrue="1" operator="lessThan">
      <formula>0</formula>
    </cfRule>
  </conditionalFormatting>
  <conditionalFormatting sqref="D8:E8">
    <cfRule type="cellIs" dxfId="59" priority="7" stopIfTrue="1" operator="lessThan">
      <formula>0</formula>
    </cfRule>
  </conditionalFormatting>
  <conditionalFormatting sqref="D11:E11">
    <cfRule type="cellIs" dxfId="58" priority="4" stopIfTrue="1" operator="lessThan">
      <formula>0</formula>
    </cfRule>
  </conditionalFormatting>
  <conditionalFormatting sqref="D13:E13">
    <cfRule type="cellIs" dxfId="57" priority="3" stopIfTrue="1" operator="lessThan">
      <formula>0</formula>
    </cfRule>
  </conditionalFormatting>
  <conditionalFormatting sqref="G8">
    <cfRule type="cellIs" dxfId="56" priority="5" stopIfTrue="1" operator="lessThan">
      <formula>0</formula>
    </cfRule>
  </conditionalFormatting>
  <conditionalFormatting sqref="G11">
    <cfRule type="cellIs" dxfId="55" priority="6" stopIfTrue="1" operator="lessThan">
      <formula>0</formula>
    </cfRule>
  </conditionalFormatting>
  <conditionalFormatting sqref="G13">
    <cfRule type="cellIs" dxfId="54" priority="11" stopIfTrue="1" operator="lessThan">
      <formula>0</formula>
    </cfRule>
  </conditionalFormatting>
  <conditionalFormatting sqref="G14">
    <cfRule type="cellIs" dxfId="53" priority="1" stopIfTrue="1" operator="lessThan">
      <formula>0</formula>
    </cfRule>
  </conditionalFormatting>
  <conditionalFormatting sqref="G9:H10">
    <cfRule type="cellIs" dxfId="52" priority="47" stopIfTrue="1" operator="lessThan">
      <formula>0</formula>
    </cfRule>
  </conditionalFormatting>
  <conditionalFormatting sqref="G12:H12">
    <cfRule type="cellIs" dxfId="51" priority="45" stopIfTrue="1" operator="lessThan">
      <formula>0</formula>
    </cfRule>
  </conditionalFormatting>
  <conditionalFormatting sqref="H13:H15 G15:H20">
    <cfRule type="cellIs" dxfId="50" priority="2" stopIfTrue="1" operator="lessThan">
      <formula>0</formula>
    </cfRule>
  </conditionalFormatting>
  <conditionalFormatting sqref="H8:J8">
    <cfRule type="cellIs" dxfId="49" priority="22" stopIfTrue="1" operator="lessThan">
      <formula>0</formula>
    </cfRule>
  </conditionalFormatting>
  <conditionalFormatting sqref="H11:J11">
    <cfRule type="cellIs" dxfId="48" priority="17" stopIfTrue="1" operator="lessThan">
      <formula>0</formula>
    </cfRule>
  </conditionalFormatting>
  <conditionalFormatting sqref="I13">
    <cfRule type="cellIs" dxfId="47" priority="10" stopIfTrue="1" operator="lessThan">
      <formula>0</formula>
    </cfRule>
  </conditionalFormatting>
  <conditionalFormatting sqref="K8">
    <cfRule type="cellIs" dxfId="46" priority="20" stopIfTrue="1" operator="lessThan">
      <formula>0</formula>
    </cfRule>
  </conditionalFormatting>
  <conditionalFormatting sqref="K9:K10">
    <cfRule type="cellIs" dxfId="45" priority="40" stopIfTrue="1" operator="lessThan">
      <formula>0</formula>
    </cfRule>
  </conditionalFormatting>
  <conditionalFormatting sqref="K11">
    <cfRule type="cellIs" dxfId="44" priority="16" stopIfTrue="1" operator="lessThan">
      <formula>0</formula>
    </cfRule>
  </conditionalFormatting>
  <conditionalFormatting sqref="K12 K14:K20">
    <cfRule type="cellIs" dxfId="43" priority="39" stopIfTrue="1" operator="lessThan">
      <formula>0</formula>
    </cfRule>
  </conditionalFormatting>
  <conditionalFormatting sqref="K13">
    <cfRule type="cellIs" dxfId="42" priority="9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1"/>
  <sheetViews>
    <sheetView showGridLines="0" topLeftCell="A19" zoomScale="110" zoomScaleNormal="110" workbookViewId="0">
      <selection activeCell="G21" sqref="G21"/>
    </sheetView>
  </sheetViews>
  <sheetFormatPr baseColWidth="10" defaultRowHeight="15.75"/>
  <cols>
    <col min="1" max="1" width="1.7109375" style="7" customWidth="1"/>
    <col min="2" max="2" width="3.7109375" style="7" customWidth="1"/>
    <col min="3" max="3" width="43.42578125" style="7" customWidth="1"/>
    <col min="4" max="6" width="20.7109375" style="7" customWidth="1"/>
    <col min="7" max="7" width="18.5703125" style="7" customWidth="1"/>
    <col min="8" max="16384" width="11.42578125" style="7"/>
  </cols>
  <sheetData>
    <row r="2" spans="2:7" ht="21">
      <c r="B2" s="1" t="s">
        <v>43</v>
      </c>
      <c r="D2" s="130" t="s">
        <v>80</v>
      </c>
    </row>
    <row r="3" spans="2:7" ht="30" customHeight="1"/>
    <row r="5" spans="2:7" ht="30" customHeight="1">
      <c r="C5" s="154" t="s">
        <v>68</v>
      </c>
      <c r="D5" s="154"/>
      <c r="E5" s="154"/>
      <c r="F5" s="154"/>
      <c r="G5" s="154"/>
    </row>
    <row r="6" spans="2:7" ht="15" customHeight="1">
      <c r="C6" s="10"/>
      <c r="D6" s="174" t="s">
        <v>10</v>
      </c>
      <c r="E6" s="174"/>
      <c r="F6" s="174"/>
      <c r="G6" s="174"/>
    </row>
    <row r="7" spans="2:7" ht="50.1" customHeight="1">
      <c r="B7" s="170" t="s">
        <v>11</v>
      </c>
      <c r="C7" s="171"/>
      <c r="D7" s="156" t="s">
        <v>84</v>
      </c>
      <c r="E7" s="156" t="s">
        <v>85</v>
      </c>
      <c r="F7" s="168" t="s">
        <v>51</v>
      </c>
      <c r="G7" s="169"/>
    </row>
    <row r="8" spans="2:7" ht="26.25" customHeight="1">
      <c r="B8" s="172"/>
      <c r="C8" s="173"/>
      <c r="D8" s="157"/>
      <c r="E8" s="157"/>
      <c r="F8" s="101" t="s">
        <v>54</v>
      </c>
      <c r="G8" s="102" t="s">
        <v>55</v>
      </c>
    </row>
    <row r="9" spans="2:7" ht="21.95" customHeight="1">
      <c r="B9" s="176" t="s">
        <v>12</v>
      </c>
      <c r="C9" s="177"/>
      <c r="D9" s="106">
        <f>+D10+D11</f>
        <v>101607271414.56</v>
      </c>
      <c r="E9" s="106">
        <f>+E10+E11</f>
        <v>71386100977.770004</v>
      </c>
      <c r="F9" s="107">
        <f>+D9-E9</f>
        <v>30221170436.789993</v>
      </c>
      <c r="G9" s="108">
        <f>+(D9/E9-1)*100</f>
        <v>42.334810310204539</v>
      </c>
    </row>
    <row r="10" spans="2:7" ht="21.95" customHeight="1">
      <c r="B10" s="41"/>
      <c r="C10" s="42" t="s">
        <v>44</v>
      </c>
      <c r="D10" s="44">
        <v>30632756435.199997</v>
      </c>
      <c r="E10" s="44">
        <v>20268935763.09</v>
      </c>
      <c r="F10" s="45">
        <f t="shared" ref="F10:F20" si="0">+D10-E10</f>
        <v>10363820672.109997</v>
      </c>
      <c r="G10" s="46">
        <f t="shared" ref="G10:G20" si="1">+(D10/E10-1)*100</f>
        <v>51.131548263045225</v>
      </c>
    </row>
    <row r="11" spans="2:7" ht="21.95" customHeight="1">
      <c r="B11" s="41"/>
      <c r="C11" s="42" t="s">
        <v>45</v>
      </c>
      <c r="D11" s="44">
        <v>70974514979.360001</v>
      </c>
      <c r="E11" s="44">
        <v>51117165214.68</v>
      </c>
      <c r="F11" s="45">
        <f t="shared" si="0"/>
        <v>19857349764.68</v>
      </c>
      <c r="G11" s="47">
        <f t="shared" si="1"/>
        <v>38.846735106072153</v>
      </c>
    </row>
    <row r="12" spans="2:7" ht="21.95" customHeight="1">
      <c r="B12" s="176" t="s">
        <v>13</v>
      </c>
      <c r="C12" s="177"/>
      <c r="D12" s="106">
        <v>4946752652.250001</v>
      </c>
      <c r="E12" s="106">
        <v>3394307725.4099998</v>
      </c>
      <c r="F12" s="107">
        <f t="shared" si="0"/>
        <v>1552444926.8400011</v>
      </c>
      <c r="G12" s="108">
        <f>+(D12/E12-1)*100</f>
        <v>45.736717246297417</v>
      </c>
    </row>
    <row r="13" spans="2:7" ht="21.95" customHeight="1">
      <c r="B13" s="161" t="s">
        <v>14</v>
      </c>
      <c r="C13" s="162"/>
      <c r="D13" s="48">
        <v>12895200450.130001</v>
      </c>
      <c r="E13" s="48">
        <v>5107578262.2110004</v>
      </c>
      <c r="F13" s="32">
        <f t="shared" si="0"/>
        <v>7787622187.9190006</v>
      </c>
      <c r="G13" s="33">
        <f t="shared" si="1"/>
        <v>152.47191111170258</v>
      </c>
    </row>
    <row r="14" spans="2:7" ht="21.95" customHeight="1">
      <c r="B14" s="176" t="s">
        <v>15</v>
      </c>
      <c r="C14" s="177"/>
      <c r="D14" s="106">
        <v>11249663801.799999</v>
      </c>
      <c r="E14" s="106">
        <v>8184631184.04</v>
      </c>
      <c r="F14" s="107">
        <f t="shared" si="0"/>
        <v>3065032617.7599993</v>
      </c>
      <c r="G14" s="108">
        <f>+(D14/E14-1)*100</f>
        <v>37.448634505813793</v>
      </c>
    </row>
    <row r="15" spans="2:7" ht="21.95" customHeight="1">
      <c r="B15" s="161" t="s">
        <v>16</v>
      </c>
      <c r="C15" s="162"/>
      <c r="D15" s="49"/>
      <c r="E15" s="49">
        <v>839782.29</v>
      </c>
      <c r="F15" s="43">
        <f t="shared" si="0"/>
        <v>-839782.29</v>
      </c>
      <c r="G15" s="50"/>
    </row>
    <row r="16" spans="2:7" ht="21.95" customHeight="1">
      <c r="B16" s="163" t="s">
        <v>7</v>
      </c>
      <c r="C16" s="164"/>
      <c r="D16" s="93">
        <f>+D9+D12+D13+D14+D15</f>
        <v>130698888318.74001</v>
      </c>
      <c r="E16" s="93">
        <f>+E9+E12+E13+E14+E15</f>
        <v>88073457931.720993</v>
      </c>
      <c r="F16" s="94">
        <f t="shared" si="0"/>
        <v>42625430387.019012</v>
      </c>
      <c r="G16" s="95">
        <f>+(D16/E16-1)*100</f>
        <v>48.397589226103065</v>
      </c>
    </row>
    <row r="17" spans="1:7" ht="21.95" customHeight="1">
      <c r="B17" s="178" t="s">
        <v>17</v>
      </c>
      <c r="C17" s="179"/>
      <c r="D17" s="138">
        <f>+D18+D20+D19</f>
        <v>2603049026.21</v>
      </c>
      <c r="E17" s="138">
        <f>+E18+E20+E19</f>
        <v>6387474118.9700003</v>
      </c>
      <c r="F17" s="137">
        <f t="shared" si="0"/>
        <v>-3784425092.7600002</v>
      </c>
      <c r="G17" s="139">
        <f t="shared" si="1"/>
        <v>-59.247599634427175</v>
      </c>
    </row>
    <row r="18" spans="1:7" ht="21.95" customHeight="1">
      <c r="A18" s="51"/>
      <c r="B18" s="52"/>
      <c r="C18" s="53" t="s">
        <v>18</v>
      </c>
      <c r="D18" s="44">
        <v>1728769589.3699999</v>
      </c>
      <c r="E18" s="44">
        <v>4886327697.3800001</v>
      </c>
      <c r="F18" s="45">
        <f t="shared" si="0"/>
        <v>-3157558108.0100002</v>
      </c>
      <c r="G18" s="46">
        <f t="shared" si="1"/>
        <v>-64.620269117502119</v>
      </c>
    </row>
    <row r="19" spans="1:7" ht="21.95" customHeight="1">
      <c r="A19" s="51"/>
      <c r="B19" s="21"/>
      <c r="C19" s="54" t="s">
        <v>20</v>
      </c>
      <c r="D19" s="55">
        <v>2568957.2300000004</v>
      </c>
      <c r="E19" s="55">
        <v>567508695.87</v>
      </c>
      <c r="F19" s="45">
        <f t="shared" si="0"/>
        <v>-564939738.63999999</v>
      </c>
      <c r="G19" s="47">
        <f t="shared" si="1"/>
        <v>-99.547327248252699</v>
      </c>
    </row>
    <row r="20" spans="1:7" ht="21.95" customHeight="1">
      <c r="A20" s="51"/>
      <c r="C20" s="53" t="s">
        <v>19</v>
      </c>
      <c r="D20" s="49">
        <v>871710479.61000001</v>
      </c>
      <c r="E20" s="49">
        <v>933637725.72000003</v>
      </c>
      <c r="F20" s="45">
        <f t="shared" si="0"/>
        <v>-61927246.110000014</v>
      </c>
      <c r="G20" s="47">
        <f t="shared" si="1"/>
        <v>-6.6328988647329057</v>
      </c>
    </row>
    <row r="21" spans="1:7" ht="35.1" customHeight="1">
      <c r="A21" s="51"/>
      <c r="B21" s="175" t="s">
        <v>21</v>
      </c>
      <c r="C21" s="159"/>
      <c r="D21" s="103">
        <f>+D16+D17</f>
        <v>133301937344.95001</v>
      </c>
      <c r="E21" s="103">
        <f>+E16+E17</f>
        <v>94460932050.690994</v>
      </c>
      <c r="F21" s="103">
        <f>+F16+F17</f>
        <v>38841005294.25901</v>
      </c>
      <c r="G21" s="104">
        <f>+(D21/E21-1)*100</f>
        <v>41.118592047573266</v>
      </c>
    </row>
  </sheetData>
  <mergeCells count="14">
    <mergeCell ref="D6:G6"/>
    <mergeCell ref="B21:C21"/>
    <mergeCell ref="C5:G5"/>
    <mergeCell ref="B12:C12"/>
    <mergeCell ref="B13:C13"/>
    <mergeCell ref="B14:C14"/>
    <mergeCell ref="B17:C17"/>
    <mergeCell ref="B15:C15"/>
    <mergeCell ref="B16:C16"/>
    <mergeCell ref="B9:C9"/>
    <mergeCell ref="D7:D8"/>
    <mergeCell ref="E7:E8"/>
    <mergeCell ref="B7:C8"/>
    <mergeCell ref="F7:G7"/>
  </mergeCells>
  <conditionalFormatting sqref="B9">
    <cfRule type="cellIs" dxfId="41" priority="12" stopIfTrue="1" operator="lessThan">
      <formula>0</formula>
    </cfRule>
  </conditionalFormatting>
  <conditionalFormatting sqref="B12">
    <cfRule type="cellIs" dxfId="40" priority="8" stopIfTrue="1" operator="lessThan">
      <formula>0</formula>
    </cfRule>
  </conditionalFormatting>
  <conditionalFormatting sqref="B14">
    <cfRule type="cellIs" dxfId="39" priority="4" stopIfTrue="1" operator="lessThan">
      <formula>0</formula>
    </cfRule>
  </conditionalFormatting>
  <conditionalFormatting sqref="D9:E9">
    <cfRule type="cellIs" dxfId="38" priority="10" stopIfTrue="1" operator="lessThan">
      <formula>0</formula>
    </cfRule>
  </conditionalFormatting>
  <conditionalFormatting sqref="D12:E12">
    <cfRule type="cellIs" dxfId="37" priority="7" stopIfTrue="1" operator="lessThan">
      <formula>0</formula>
    </cfRule>
  </conditionalFormatting>
  <conditionalFormatting sqref="D14:E14">
    <cfRule type="cellIs" dxfId="36" priority="3" stopIfTrue="1" operator="lessThan">
      <formula>0</formula>
    </cfRule>
  </conditionalFormatting>
  <conditionalFormatting sqref="G9">
    <cfRule type="cellIs" dxfId="35" priority="9" stopIfTrue="1" operator="lessThan">
      <formula>0</formula>
    </cfRule>
  </conditionalFormatting>
  <conditionalFormatting sqref="G10:G11">
    <cfRule type="cellIs" dxfId="34" priority="17" stopIfTrue="1" operator="lessThan">
      <formula>0</formula>
    </cfRule>
  </conditionalFormatting>
  <conditionalFormatting sqref="G12">
    <cfRule type="cellIs" dxfId="33" priority="6" stopIfTrue="1" operator="lessThan">
      <formula>0</formula>
    </cfRule>
  </conditionalFormatting>
  <conditionalFormatting sqref="G13">
    <cfRule type="cellIs" dxfId="32" priority="5" stopIfTrue="1" operator="lessThan">
      <formula>0</formula>
    </cfRule>
  </conditionalFormatting>
  <conditionalFormatting sqref="G14">
    <cfRule type="cellIs" dxfId="31" priority="2" stopIfTrue="1" operator="lessThan">
      <formula>0</formula>
    </cfRule>
  </conditionalFormatting>
  <conditionalFormatting sqref="G15:G21">
    <cfRule type="cellIs" dxfId="3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U22"/>
  <sheetViews>
    <sheetView showGridLines="0" topLeftCell="E1" zoomScaleNormal="100" workbookViewId="0">
      <selection activeCell="S12" sqref="S12"/>
    </sheetView>
  </sheetViews>
  <sheetFormatPr baseColWidth="10" defaultRowHeight="15.75"/>
  <cols>
    <col min="1" max="1" width="1.7109375" style="7" customWidth="1"/>
    <col min="2" max="2" width="15.85546875" style="7" customWidth="1"/>
    <col min="3" max="3" width="20.7109375" style="7" customWidth="1"/>
    <col min="4" max="4" width="15.5703125" style="7" customWidth="1"/>
    <col min="5" max="5" width="20.7109375" style="7" customWidth="1"/>
    <col min="6" max="6" width="15.140625" style="7" customWidth="1"/>
    <col min="7" max="7" width="20.7109375" style="7" customWidth="1"/>
    <col min="8" max="8" width="1.7109375" style="7" customWidth="1"/>
    <col min="9" max="9" width="20.7109375" style="7" customWidth="1"/>
    <col min="10" max="10" width="15.140625" style="7" customWidth="1"/>
    <col min="11" max="11" width="20.7109375" style="7" customWidth="1"/>
    <col min="12" max="12" width="14.42578125" style="7" customWidth="1"/>
    <col min="13" max="13" width="20.7109375" style="7" customWidth="1"/>
    <col min="14" max="14" width="1.7109375" style="7" customWidth="1"/>
    <col min="15" max="16" width="15.5703125" style="7" customWidth="1"/>
    <col min="17" max="17" width="3.7109375" style="7" customWidth="1"/>
    <col min="18" max="19" width="16.7109375" style="7" customWidth="1"/>
    <col min="20" max="16384" width="11.42578125" style="7"/>
  </cols>
  <sheetData>
    <row r="2" spans="2:21" ht="21">
      <c r="B2" s="1" t="s">
        <v>43</v>
      </c>
      <c r="E2" s="130" t="s">
        <v>80</v>
      </c>
    </row>
    <row r="3" spans="2:21" ht="33" customHeight="1"/>
    <row r="4" spans="2:21" ht="30" customHeight="1">
      <c r="B4" s="154" t="s">
        <v>71</v>
      </c>
      <c r="C4" s="154"/>
      <c r="D4" s="154"/>
      <c r="E4" s="154"/>
      <c r="F4" s="154"/>
      <c r="G4" s="154"/>
      <c r="I4" s="160" t="s">
        <v>72</v>
      </c>
      <c r="J4" s="160"/>
      <c r="K4" s="160"/>
      <c r="L4" s="160"/>
      <c r="M4" s="160"/>
      <c r="O4" s="154" t="s">
        <v>73</v>
      </c>
      <c r="P4" s="154"/>
      <c r="R4" s="154" t="s">
        <v>74</v>
      </c>
      <c r="S4" s="154"/>
    </row>
    <row r="5" spans="2:21" ht="15" customHeight="1">
      <c r="C5" s="174" t="s">
        <v>10</v>
      </c>
      <c r="D5" s="174"/>
      <c r="E5" s="174"/>
      <c r="F5" s="174"/>
      <c r="G5" s="174"/>
      <c r="I5" s="174" t="s">
        <v>10</v>
      </c>
      <c r="J5" s="174"/>
      <c r="K5" s="174"/>
      <c r="O5" s="174" t="s">
        <v>39</v>
      </c>
      <c r="P5" s="174"/>
      <c r="R5" s="174" t="s">
        <v>39</v>
      </c>
      <c r="S5" s="174"/>
      <c r="T5" s="10"/>
      <c r="U5" s="10"/>
    </row>
    <row r="6" spans="2:21" ht="49.5" customHeight="1">
      <c r="B6" s="186" t="s">
        <v>0</v>
      </c>
      <c r="C6" s="184" t="s">
        <v>36</v>
      </c>
      <c r="D6" s="185"/>
      <c r="E6" s="184" t="s">
        <v>37</v>
      </c>
      <c r="F6" s="185"/>
      <c r="G6" s="182" t="s">
        <v>38</v>
      </c>
      <c r="I6" s="184" t="s">
        <v>36</v>
      </c>
      <c r="J6" s="185"/>
      <c r="K6" s="184" t="s">
        <v>37</v>
      </c>
      <c r="L6" s="185"/>
      <c r="M6" s="182" t="s">
        <v>38</v>
      </c>
      <c r="O6" s="180" t="s">
        <v>36</v>
      </c>
      <c r="P6" s="180" t="s">
        <v>37</v>
      </c>
      <c r="R6" s="180" t="s">
        <v>36</v>
      </c>
      <c r="S6" s="180" t="s">
        <v>37</v>
      </c>
    </row>
    <row r="7" spans="2:21" ht="31.5" customHeight="1">
      <c r="B7" s="187"/>
      <c r="C7" s="110" t="s">
        <v>54</v>
      </c>
      <c r="D7" s="109" t="s">
        <v>61</v>
      </c>
      <c r="E7" s="110" t="s">
        <v>54</v>
      </c>
      <c r="F7" s="109" t="s">
        <v>61</v>
      </c>
      <c r="G7" s="183"/>
      <c r="I7" s="110" t="s">
        <v>54</v>
      </c>
      <c r="J7" s="109" t="s">
        <v>61</v>
      </c>
      <c r="K7" s="110" t="s">
        <v>54</v>
      </c>
      <c r="L7" s="109" t="s">
        <v>61</v>
      </c>
      <c r="M7" s="183"/>
      <c r="O7" s="181"/>
      <c r="P7" s="181"/>
      <c r="R7" s="181"/>
      <c r="S7" s="181"/>
    </row>
    <row r="8" spans="2:21">
      <c r="B8" s="110">
        <v>44197</v>
      </c>
      <c r="C8" s="56">
        <v>8115214760.8199997</v>
      </c>
      <c r="D8" s="57">
        <f t="shared" ref="D8:D11" si="0">+C8/G8*100</f>
        <v>31.323058137342148</v>
      </c>
      <c r="E8" s="56">
        <v>17792902911.59</v>
      </c>
      <c r="F8" s="58">
        <f t="shared" ref="F8:F11" si="1">+E8/G8*100</f>
        <v>68.676941862657841</v>
      </c>
      <c r="G8" s="56">
        <f t="shared" ref="G8:G11" si="2">+C8+E8</f>
        <v>25908117672.41</v>
      </c>
      <c r="H8" s="10"/>
      <c r="I8" s="56">
        <v>5434006640.7399998</v>
      </c>
      <c r="J8" s="57">
        <f t="shared" ref="J8:J10" si="3">+I8/M8*100</f>
        <v>30.008225822991406</v>
      </c>
      <c r="K8" s="56">
        <v>12674383614.629999</v>
      </c>
      <c r="L8" s="58">
        <f t="shared" ref="L8:L10" si="4">+K8/M8*100</f>
        <v>69.991774177008594</v>
      </c>
      <c r="M8" s="56">
        <f t="shared" ref="M8:M10" si="5">+I8+K8</f>
        <v>18108390255.369999</v>
      </c>
      <c r="N8" s="10"/>
      <c r="O8" s="3">
        <v>14.26</v>
      </c>
      <c r="P8" s="3">
        <v>5.57</v>
      </c>
      <c r="Q8" s="10"/>
      <c r="R8" s="3">
        <f t="shared" ref="R8" si="6">+(C8/I8-1)*100</f>
        <v>49.341274263052327</v>
      </c>
      <c r="S8" s="3">
        <f t="shared" ref="S8" si="7">+(E8/K8-1)*100</f>
        <v>40.384759153507964</v>
      </c>
      <c r="T8" s="60"/>
      <c r="U8" s="60"/>
    </row>
    <row r="9" spans="2:21">
      <c r="B9" s="110">
        <v>44228</v>
      </c>
      <c r="C9" s="115">
        <v>7108070617.5799999</v>
      </c>
      <c r="D9" s="116">
        <f t="shared" si="0"/>
        <v>28.971681389076831</v>
      </c>
      <c r="E9" s="115">
        <v>17426475797.32</v>
      </c>
      <c r="F9" s="116">
        <f t="shared" si="1"/>
        <v>71.028318610923165</v>
      </c>
      <c r="G9" s="115">
        <f t="shared" si="2"/>
        <v>24534546414.900002</v>
      </c>
      <c r="H9" s="10"/>
      <c r="I9" s="115">
        <v>5185939833.6300001</v>
      </c>
      <c r="J9" s="116">
        <f t="shared" si="3"/>
        <v>29.98903972526421</v>
      </c>
      <c r="K9" s="83">
        <v>12106844067.219999</v>
      </c>
      <c r="L9" s="116">
        <f t="shared" si="4"/>
        <v>70.010960274735794</v>
      </c>
      <c r="M9" s="115">
        <f t="shared" si="5"/>
        <v>17292783900.849998</v>
      </c>
      <c r="N9" s="10"/>
      <c r="O9" s="117">
        <f>+(C9/C8-1)*100</f>
        <v>-12.410566730808647</v>
      </c>
      <c r="P9" s="117">
        <f>+(E9/E8-1)*100</f>
        <v>-2.0594004030186408</v>
      </c>
      <c r="Q9" s="10"/>
      <c r="R9" s="117">
        <f t="shared" ref="R9" si="8">+(C9/I9-1)*100</f>
        <v>37.064270809415987</v>
      </c>
      <c r="S9" s="117">
        <f t="shared" ref="S9" si="9">+(E9/K9-1)*100</f>
        <v>43.939045556085254</v>
      </c>
      <c r="T9" s="60"/>
      <c r="U9" s="60"/>
    </row>
    <row r="10" spans="2:21" s="61" customFormat="1">
      <c r="B10" s="110">
        <v>44256</v>
      </c>
      <c r="C10" s="56">
        <v>7226272444.2699966</v>
      </c>
      <c r="D10" s="57">
        <f t="shared" si="0"/>
        <v>29.929068682843379</v>
      </c>
      <c r="E10" s="56">
        <v>16918389459</v>
      </c>
      <c r="F10" s="58">
        <f t="shared" si="1"/>
        <v>70.070931317156621</v>
      </c>
      <c r="G10" s="56">
        <f t="shared" si="2"/>
        <v>24144661903.269997</v>
      </c>
      <c r="H10" s="10"/>
      <c r="I10" s="56">
        <v>4687785081.1999998</v>
      </c>
      <c r="J10" s="57">
        <f t="shared" si="3"/>
        <v>27.119422488176426</v>
      </c>
      <c r="K10" s="59">
        <v>12597926232.32</v>
      </c>
      <c r="L10" s="58">
        <f t="shared" si="4"/>
        <v>72.88057751182356</v>
      </c>
      <c r="M10" s="56">
        <f t="shared" si="5"/>
        <v>17285711313.52</v>
      </c>
      <c r="N10" s="10"/>
      <c r="O10" s="3">
        <f>+(C10/C9-1)*100</f>
        <v>1.6629242033366243</v>
      </c>
      <c r="P10" s="3">
        <f>+(E10/E9-1)*100</f>
        <v>-2.9156000572309493</v>
      </c>
      <c r="Q10" s="10"/>
      <c r="R10" s="3">
        <f t="shared" ref="R10" si="10">+(C10/I10-1)*100</f>
        <v>54.151103753676864</v>
      </c>
      <c r="S10" s="3">
        <f t="shared" ref="S10" si="11">+(E10/K10-1)*100</f>
        <v>34.295035127256469</v>
      </c>
      <c r="T10" s="60"/>
      <c r="U10" s="60"/>
    </row>
    <row r="11" spans="2:21">
      <c r="B11" s="110">
        <v>44287</v>
      </c>
      <c r="C11" s="115">
        <v>8183198612.5299997</v>
      </c>
      <c r="D11" s="116">
        <f t="shared" si="0"/>
        <v>30.285770323086858</v>
      </c>
      <c r="E11" s="115">
        <v>18836746811.450001</v>
      </c>
      <c r="F11" s="116">
        <f t="shared" si="1"/>
        <v>69.714229676913135</v>
      </c>
      <c r="G11" s="115">
        <f t="shared" si="2"/>
        <v>27019945423.98</v>
      </c>
      <c r="H11" s="10"/>
      <c r="I11" s="115">
        <v>4961204207.5200005</v>
      </c>
      <c r="J11" s="116">
        <f t="shared" ref="J11" si="12">+I11/M11*100</f>
        <v>26.531616823120263</v>
      </c>
      <c r="K11" s="83">
        <v>13738011300.51</v>
      </c>
      <c r="L11" s="116">
        <f t="shared" ref="L11" si="13">+K11/M11*100</f>
        <v>73.468383176879755</v>
      </c>
      <c r="M11" s="115">
        <f t="shared" ref="M11" si="14">+I11+K11</f>
        <v>18699215508.029999</v>
      </c>
      <c r="N11" s="10"/>
      <c r="O11" s="117">
        <f>+(C11/C10-1)*100</f>
        <v>13.2423206520367</v>
      </c>
      <c r="P11" s="117">
        <f>+(E11/E10-1)*100</f>
        <v>11.338888711002571</v>
      </c>
      <c r="Q11" s="10"/>
      <c r="R11" s="117">
        <f>+(C11/I11-1)*100</f>
        <v>64.943797316914015</v>
      </c>
      <c r="S11" s="117">
        <f>+(E11/K11-1)*100</f>
        <v>37.114072767946539</v>
      </c>
      <c r="T11" s="60"/>
      <c r="U11" s="60"/>
    </row>
    <row r="12" spans="2:21">
      <c r="B12" s="110">
        <v>44317</v>
      </c>
      <c r="C12" s="56"/>
      <c r="D12" s="57"/>
      <c r="E12" s="56"/>
      <c r="F12" s="58"/>
      <c r="G12" s="56"/>
      <c r="H12" s="10"/>
      <c r="I12" s="56"/>
      <c r="J12" s="57"/>
      <c r="K12" s="59"/>
      <c r="L12" s="58"/>
      <c r="M12" s="56"/>
      <c r="N12" s="10"/>
      <c r="O12" s="3"/>
      <c r="P12" s="3"/>
      <c r="Q12" s="10"/>
      <c r="R12" s="3"/>
      <c r="S12" s="3"/>
      <c r="T12" s="60"/>
      <c r="U12" s="60"/>
    </row>
    <row r="13" spans="2:21">
      <c r="B13" s="110">
        <v>44348</v>
      </c>
      <c r="C13" s="115"/>
      <c r="D13" s="116"/>
      <c r="E13" s="115"/>
      <c r="F13" s="116"/>
      <c r="G13" s="115"/>
      <c r="H13" s="10"/>
      <c r="I13" s="115"/>
      <c r="J13" s="116"/>
      <c r="K13" s="83"/>
      <c r="L13" s="116"/>
      <c r="M13" s="115"/>
      <c r="N13" s="10"/>
      <c r="O13" s="117"/>
      <c r="P13" s="117"/>
      <c r="Q13" s="10"/>
      <c r="R13" s="117"/>
      <c r="S13" s="117"/>
      <c r="T13" s="60"/>
      <c r="U13" s="60"/>
    </row>
    <row r="14" spans="2:21">
      <c r="B14" s="110">
        <v>44378</v>
      </c>
      <c r="C14" s="56"/>
      <c r="D14" s="57"/>
      <c r="E14" s="56"/>
      <c r="F14" s="58"/>
      <c r="G14" s="56"/>
      <c r="H14" s="10"/>
      <c r="I14" s="56"/>
      <c r="J14" s="57"/>
      <c r="K14" s="59"/>
      <c r="L14" s="58"/>
      <c r="M14" s="56"/>
      <c r="N14" s="10"/>
      <c r="O14" s="3"/>
      <c r="P14" s="3"/>
      <c r="Q14" s="10"/>
      <c r="R14" s="3"/>
      <c r="S14" s="3"/>
      <c r="T14" s="60"/>
      <c r="U14" s="60"/>
    </row>
    <row r="15" spans="2:21">
      <c r="B15" s="110">
        <v>44409</v>
      </c>
      <c r="C15" s="115"/>
      <c r="D15" s="116"/>
      <c r="E15" s="115"/>
      <c r="F15" s="116"/>
      <c r="G15" s="115"/>
      <c r="H15" s="10"/>
      <c r="I15" s="115"/>
      <c r="J15" s="116"/>
      <c r="K15" s="83"/>
      <c r="L15" s="116"/>
      <c r="M15" s="115"/>
      <c r="N15" s="10"/>
      <c r="O15" s="117"/>
      <c r="P15" s="117"/>
      <c r="Q15" s="10"/>
      <c r="R15" s="117"/>
      <c r="S15" s="117"/>
      <c r="T15" s="60"/>
      <c r="U15" s="60"/>
    </row>
    <row r="16" spans="2:21">
      <c r="B16" s="110">
        <v>44440</v>
      </c>
      <c r="C16" s="56"/>
      <c r="D16" s="57"/>
      <c r="E16" s="56"/>
      <c r="F16" s="58"/>
      <c r="G16" s="56"/>
      <c r="H16" s="10"/>
      <c r="I16" s="56"/>
      <c r="J16" s="57"/>
      <c r="K16" s="59"/>
      <c r="L16" s="58"/>
      <c r="M16" s="56"/>
      <c r="N16" s="10"/>
      <c r="O16" s="3"/>
      <c r="P16" s="3"/>
      <c r="Q16" s="10"/>
      <c r="R16" s="3"/>
      <c r="S16" s="3"/>
      <c r="T16" s="60"/>
      <c r="U16" s="60"/>
    </row>
    <row r="17" spans="2:21">
      <c r="B17" s="110">
        <v>44470</v>
      </c>
      <c r="C17" s="115"/>
      <c r="D17" s="116"/>
      <c r="E17" s="115"/>
      <c r="F17" s="116"/>
      <c r="G17" s="115"/>
      <c r="H17" s="10"/>
      <c r="I17" s="115"/>
      <c r="J17" s="116"/>
      <c r="K17" s="83"/>
      <c r="L17" s="116"/>
      <c r="M17" s="115"/>
      <c r="N17" s="10"/>
      <c r="O17" s="117"/>
      <c r="P17" s="117"/>
      <c r="Q17" s="10"/>
      <c r="R17" s="117"/>
      <c r="S17" s="117"/>
      <c r="T17" s="60"/>
      <c r="U17" s="60"/>
    </row>
    <row r="18" spans="2:21">
      <c r="B18" s="110">
        <v>44501</v>
      </c>
      <c r="C18" s="56"/>
      <c r="D18" s="57"/>
      <c r="E18" s="56"/>
      <c r="F18" s="58"/>
      <c r="G18" s="56"/>
      <c r="H18" s="10"/>
      <c r="I18" s="56"/>
      <c r="J18" s="57"/>
      <c r="K18" s="59"/>
      <c r="L18" s="58"/>
      <c r="M18" s="56"/>
      <c r="N18" s="10"/>
      <c r="O18" s="3"/>
      <c r="P18" s="3"/>
      <c r="Q18" s="10"/>
      <c r="R18" s="3"/>
      <c r="S18" s="3"/>
      <c r="T18" s="60"/>
      <c r="U18" s="60"/>
    </row>
    <row r="19" spans="2:21">
      <c r="B19" s="110">
        <v>44531</v>
      </c>
      <c r="C19" s="115"/>
      <c r="D19" s="116"/>
      <c r="E19" s="115"/>
      <c r="F19" s="116"/>
      <c r="G19" s="115"/>
      <c r="H19" s="10"/>
      <c r="I19" s="115"/>
      <c r="J19" s="116"/>
      <c r="K19" s="83"/>
      <c r="L19" s="116"/>
      <c r="M19" s="115"/>
      <c r="N19" s="10"/>
      <c r="O19" s="117"/>
      <c r="P19" s="117"/>
      <c r="Q19" s="10"/>
      <c r="R19" s="117"/>
      <c r="S19" s="117"/>
    </row>
    <row r="20" spans="2:21" ht="35.1" customHeight="1">
      <c r="B20" s="111" t="s">
        <v>22</v>
      </c>
      <c r="C20" s="112">
        <f>SUM(C8:C19)</f>
        <v>30632756435.199997</v>
      </c>
      <c r="D20" s="113">
        <f t="shared" ref="D20" si="15">+C20/G20*100</f>
        <v>30.14819314477765</v>
      </c>
      <c r="E20" s="112">
        <f>SUM(E8:E19)</f>
        <v>70974514979.360001</v>
      </c>
      <c r="F20" s="113">
        <f t="shared" ref="F20" si="16">+E20/G20*100</f>
        <v>69.851806855222364</v>
      </c>
      <c r="G20" s="112">
        <f>SUM(G8:G19)</f>
        <v>101607271414.55998</v>
      </c>
      <c r="H20" s="6"/>
      <c r="I20" s="112">
        <f>SUM(I8:I19)</f>
        <v>20268935763.09</v>
      </c>
      <c r="J20" s="113">
        <f t="shared" ref="J20" si="17">+I20/M20*100</f>
        <v>28.39339239077065</v>
      </c>
      <c r="K20" s="112">
        <f>SUM(K8:K19)</f>
        <v>51117165214.68</v>
      </c>
      <c r="L20" s="113">
        <f>+K20/M20*100</f>
        <v>71.606607609229343</v>
      </c>
      <c r="M20" s="112">
        <f>SUM(M8:M19)</f>
        <v>71386100977.770004</v>
      </c>
      <c r="N20" s="10"/>
      <c r="O20" s="113"/>
      <c r="P20" s="113"/>
      <c r="Q20" s="10"/>
      <c r="R20" s="113">
        <f t="shared" ref="R20" si="18">+(C20/I20-1)*100</f>
        <v>51.131548263045225</v>
      </c>
      <c r="S20" s="113">
        <f t="shared" ref="S20" si="19">+(E20/K20-1)*100</f>
        <v>38.846735106072153</v>
      </c>
    </row>
    <row r="21" spans="2:21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2:21" ht="35.1" customHeight="1">
      <c r="B22" s="114" t="s">
        <v>40</v>
      </c>
      <c r="C22" s="83">
        <f>+AVERAGE(C8:C19)</f>
        <v>7658189108.7999992</v>
      </c>
      <c r="D22" s="62"/>
      <c r="E22" s="83">
        <f>+AVERAGE(E8:E19)</f>
        <v>17743628744.84</v>
      </c>
      <c r="F22" s="62"/>
      <c r="G22" s="112">
        <f>+AVERAGE(G8:G19)</f>
        <v>25401817853.639996</v>
      </c>
      <c r="H22" s="62"/>
      <c r="I22" s="83">
        <f>+AVERAGE(I8:I19)</f>
        <v>5067233940.7725</v>
      </c>
      <c r="J22" s="62"/>
      <c r="K22" s="83">
        <f>+AVERAGE(K8:K19)</f>
        <v>12779291303.67</v>
      </c>
      <c r="L22" s="62"/>
      <c r="M22" s="112">
        <f>+AVERAGE(M8:M19)</f>
        <v>17846525244.442501</v>
      </c>
      <c r="N22" s="10"/>
      <c r="O22" s="10"/>
      <c r="P22" s="10"/>
      <c r="Q22" s="10"/>
      <c r="R22" s="10"/>
      <c r="S22" s="10"/>
    </row>
  </sheetData>
  <mergeCells count="19">
    <mergeCell ref="B4:G4"/>
    <mergeCell ref="I5:K5"/>
    <mergeCell ref="C5:G5"/>
    <mergeCell ref="B6:B7"/>
    <mergeCell ref="G6:G7"/>
    <mergeCell ref="C6:D6"/>
    <mergeCell ref="E6:F6"/>
    <mergeCell ref="R5:S5"/>
    <mergeCell ref="R6:R7"/>
    <mergeCell ref="S6:S7"/>
    <mergeCell ref="R4:S4"/>
    <mergeCell ref="I4:M4"/>
    <mergeCell ref="M6:M7"/>
    <mergeCell ref="I6:J6"/>
    <mergeCell ref="K6:L6"/>
    <mergeCell ref="O4:P4"/>
    <mergeCell ref="O5:P5"/>
    <mergeCell ref="O6:O7"/>
    <mergeCell ref="P6:P7"/>
  </mergeCells>
  <conditionalFormatting sqref="O8:P8">
    <cfRule type="cellIs" dxfId="29" priority="57" stopIfTrue="1" operator="lessThan">
      <formula>0</formula>
    </cfRule>
  </conditionalFormatting>
  <conditionalFormatting sqref="O9:P9">
    <cfRule type="cellIs" dxfId="28" priority="9" stopIfTrue="1" operator="lessThan">
      <formula>0</formula>
    </cfRule>
  </conditionalFormatting>
  <conditionalFormatting sqref="O10:P10">
    <cfRule type="cellIs" dxfId="27" priority="27" stopIfTrue="1" operator="lessThan">
      <formula>0</formula>
    </cfRule>
  </conditionalFormatting>
  <conditionalFormatting sqref="O11:P11 O15:P15 O17:P17 O19:P19">
    <cfRule type="cellIs" dxfId="26" priority="16" stopIfTrue="1" operator="lessThan">
      <formula>0</formula>
    </cfRule>
  </conditionalFormatting>
  <conditionalFormatting sqref="O12:P12 O14:P14 O16:P16">
    <cfRule type="cellIs" dxfId="25" priority="15" stopIfTrue="1" operator="lessThan">
      <formula>0</formula>
    </cfRule>
  </conditionalFormatting>
  <conditionalFormatting sqref="O13:P13">
    <cfRule type="cellIs" dxfId="24" priority="4" stopIfTrue="1" operator="lessThan">
      <formula>0</formula>
    </cfRule>
  </conditionalFormatting>
  <conditionalFormatting sqref="O18:P18">
    <cfRule type="cellIs" dxfId="23" priority="11" stopIfTrue="1" operator="lessThan">
      <formula>0</formula>
    </cfRule>
  </conditionalFormatting>
  <conditionalFormatting sqref="R8:S8">
    <cfRule type="cellIs" dxfId="22" priority="117" stopIfTrue="1" operator="lessThan">
      <formula>0</formula>
    </cfRule>
  </conditionalFormatting>
  <conditionalFormatting sqref="R9:S9">
    <cfRule type="cellIs" dxfId="21" priority="1" stopIfTrue="1" operator="lessThan">
      <formula>0</formula>
    </cfRule>
  </conditionalFormatting>
  <conditionalFormatting sqref="R10:S10">
    <cfRule type="cellIs" dxfId="20" priority="71" stopIfTrue="1" operator="lessThan">
      <formula>0</formula>
    </cfRule>
  </conditionalFormatting>
  <conditionalFormatting sqref="R11:S11 R13:S13 R15:S15 R17:S17 R19:S19">
    <cfRule type="cellIs" dxfId="19" priority="18" stopIfTrue="1" operator="lessThan">
      <formula>0</formula>
    </cfRule>
  </conditionalFormatting>
  <conditionalFormatting sqref="R12:S12 R14:S14 R16:S16">
    <cfRule type="cellIs" dxfId="18" priority="17" stopIfTrue="1" operator="lessThan">
      <formula>0</formula>
    </cfRule>
  </conditionalFormatting>
  <conditionalFormatting sqref="R18:S18">
    <cfRule type="cellIs" dxfId="17" priority="12" stopIfTrue="1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O22"/>
  <sheetViews>
    <sheetView showGridLines="0" workbookViewId="0">
      <selection activeCell="J17" sqref="J17"/>
    </sheetView>
  </sheetViews>
  <sheetFormatPr baseColWidth="10" defaultColWidth="11.42578125" defaultRowHeight="15.75"/>
  <cols>
    <col min="1" max="1" width="1.7109375" style="63" customWidth="1"/>
    <col min="2" max="2" width="16.7109375" style="63" customWidth="1"/>
    <col min="3" max="4" width="21.7109375" style="63" customWidth="1"/>
    <col min="5" max="6" width="21" style="63" customWidth="1"/>
    <col min="7" max="7" width="4" style="63" customWidth="1"/>
    <col min="8" max="8" width="18.7109375" style="63" customWidth="1"/>
    <col min="9" max="9" width="22.28515625" style="63" customWidth="1"/>
    <col min="10" max="10" width="20.42578125" style="63" bestFit="1" customWidth="1"/>
    <col min="11" max="11" width="23.85546875" style="63" customWidth="1"/>
    <col min="12" max="12" width="21.28515625" style="63" customWidth="1"/>
    <col min="13" max="13" width="26.42578125" style="63" customWidth="1"/>
    <col min="14" max="16384" width="11.42578125" style="63"/>
  </cols>
  <sheetData>
    <row r="2" spans="2:15" ht="21">
      <c r="B2" s="5" t="s">
        <v>43</v>
      </c>
      <c r="D2" s="130" t="s">
        <v>80</v>
      </c>
      <c r="E2" s="9"/>
    </row>
    <row r="3" spans="2:15" ht="33.75" customHeight="1"/>
    <row r="4" spans="2:15" ht="30" customHeight="1">
      <c r="B4" s="154" t="s">
        <v>62</v>
      </c>
      <c r="C4" s="154"/>
      <c r="D4" s="154"/>
      <c r="E4" s="154"/>
      <c r="F4" s="154"/>
    </row>
    <row r="5" spans="2:15" ht="15" customHeight="1">
      <c r="C5" s="155" t="s">
        <v>10</v>
      </c>
      <c r="D5" s="155"/>
      <c r="E5" s="155"/>
      <c r="F5" s="155"/>
      <c r="G5" s="10"/>
      <c r="N5" s="10"/>
      <c r="O5" s="10"/>
    </row>
    <row r="6" spans="2:15" ht="48" customHeight="1">
      <c r="B6" s="186" t="s">
        <v>0</v>
      </c>
      <c r="C6" s="188" t="s">
        <v>2</v>
      </c>
      <c r="D6" s="188"/>
      <c r="E6" s="188"/>
      <c r="F6" s="188"/>
    </row>
    <row r="7" spans="2:15" ht="48" customHeight="1">
      <c r="B7" s="187"/>
      <c r="C7" s="118">
        <v>2026</v>
      </c>
      <c r="D7" s="118">
        <v>2025</v>
      </c>
      <c r="E7" s="118" t="s">
        <v>41</v>
      </c>
      <c r="F7" s="119" t="s">
        <v>63</v>
      </c>
    </row>
    <row r="8" spans="2:15">
      <c r="B8" s="110">
        <v>44197</v>
      </c>
      <c r="C8" s="64">
        <v>544828485.99000001</v>
      </c>
      <c r="D8" s="64">
        <v>175564755.32999998</v>
      </c>
      <c r="E8" s="2">
        <v>36.130000000000003</v>
      </c>
      <c r="F8" s="3">
        <f t="shared" ref="F8:F10" si="0">+(C8/D8-1)*100</f>
        <v>210.32907770464186</v>
      </c>
    </row>
    <row r="9" spans="2:15">
      <c r="B9" s="110">
        <v>44228</v>
      </c>
      <c r="C9" s="115">
        <v>2779572684.23</v>
      </c>
      <c r="D9" s="115">
        <v>1740350655.9399998</v>
      </c>
      <c r="E9" s="117">
        <v>410.17</v>
      </c>
      <c r="F9" s="125">
        <f t="shared" si="0"/>
        <v>59.713370104066456</v>
      </c>
    </row>
    <row r="10" spans="2:15">
      <c r="B10" s="110">
        <v>44256</v>
      </c>
      <c r="C10" s="64">
        <v>1026575911.3500001</v>
      </c>
      <c r="D10" s="64">
        <v>944556498.51999998</v>
      </c>
      <c r="E10" s="2">
        <f>(+C10/C9-1)*100</f>
        <v>-63.067131966927384</v>
      </c>
      <c r="F10" s="3">
        <f t="shared" si="0"/>
        <v>8.6833781736205484</v>
      </c>
    </row>
    <row r="11" spans="2:15">
      <c r="B11" s="110">
        <v>44287</v>
      </c>
      <c r="C11" s="115">
        <v>595775570.67999995</v>
      </c>
      <c r="D11" s="115">
        <v>533835815.62</v>
      </c>
      <c r="E11" s="135">
        <f>(+C11/C10-1)*100</f>
        <v>-41.964781747457479</v>
      </c>
      <c r="F11" s="117">
        <f t="shared" ref="F11" si="1">+(C11/D11-1)*100</f>
        <v>11.602772471918676</v>
      </c>
    </row>
    <row r="12" spans="2:15">
      <c r="B12" s="110">
        <v>44317</v>
      </c>
      <c r="C12" s="64"/>
      <c r="D12" s="64"/>
      <c r="E12" s="2"/>
      <c r="F12" s="3"/>
    </row>
    <row r="13" spans="2:15">
      <c r="B13" s="110">
        <v>44348</v>
      </c>
      <c r="C13" s="115"/>
      <c r="D13" s="115"/>
      <c r="E13" s="135"/>
      <c r="F13" s="140"/>
    </row>
    <row r="14" spans="2:15">
      <c r="B14" s="110">
        <v>44378</v>
      </c>
      <c r="C14" s="64"/>
      <c r="D14" s="64"/>
      <c r="E14" s="2"/>
      <c r="F14" s="3"/>
    </row>
    <row r="15" spans="2:15">
      <c r="B15" s="110">
        <v>44409</v>
      </c>
      <c r="C15" s="115"/>
      <c r="D15" s="115"/>
      <c r="E15" s="117"/>
      <c r="F15" s="140"/>
    </row>
    <row r="16" spans="2:15">
      <c r="B16" s="110">
        <v>44440</v>
      </c>
      <c r="C16" s="64"/>
      <c r="D16" s="64"/>
      <c r="E16" s="2"/>
      <c r="F16" s="3"/>
    </row>
    <row r="17" spans="2:6">
      <c r="B17" s="110">
        <v>44470</v>
      </c>
      <c r="C17" s="115"/>
      <c r="D17" s="115"/>
      <c r="E17" s="135"/>
      <c r="F17" s="140"/>
    </row>
    <row r="18" spans="2:6">
      <c r="B18" s="110">
        <v>44501</v>
      </c>
      <c r="C18" s="64"/>
      <c r="D18" s="64"/>
      <c r="E18" s="2"/>
      <c r="F18" s="3"/>
    </row>
    <row r="19" spans="2:6">
      <c r="B19" s="110">
        <v>44531</v>
      </c>
      <c r="C19" s="115"/>
      <c r="D19" s="115"/>
      <c r="E19" s="140"/>
      <c r="F19" s="117"/>
    </row>
    <row r="20" spans="2:6" ht="35.1" customHeight="1">
      <c r="B20" s="120" t="s">
        <v>22</v>
      </c>
      <c r="C20" s="121">
        <f>SUM(C8:C19)</f>
        <v>4946752652.250001</v>
      </c>
      <c r="D20" s="121">
        <f>SUM(D8:D19)</f>
        <v>3394307725.4099998</v>
      </c>
      <c r="E20" s="122"/>
      <c r="F20" s="122"/>
    </row>
    <row r="21" spans="2:6">
      <c r="C21" s="65"/>
      <c r="D21" s="65"/>
    </row>
    <row r="22" spans="2:6" ht="35.1" customHeight="1">
      <c r="B22" s="114" t="s">
        <v>40</v>
      </c>
      <c r="C22" s="115">
        <f>+AVERAGE(C8:C19)</f>
        <v>1236688163.0625002</v>
      </c>
      <c r="D22" s="115">
        <f>+AVERAGE(D8:D19)</f>
        <v>848576931.35249996</v>
      </c>
      <c r="E22" s="66"/>
      <c r="F22" s="66"/>
    </row>
  </sheetData>
  <mergeCells count="4">
    <mergeCell ref="B6:B7"/>
    <mergeCell ref="B4:F4"/>
    <mergeCell ref="C6:F6"/>
    <mergeCell ref="C5:F5"/>
  </mergeCells>
  <conditionalFormatting sqref="E11">
    <cfRule type="cellIs" dxfId="16" priority="10" stopIfTrue="1" operator="lessThan">
      <formula>0</formula>
    </cfRule>
  </conditionalFormatting>
  <conditionalFormatting sqref="E13">
    <cfRule type="cellIs" dxfId="15" priority="6" stopIfTrue="1" operator="lessThan">
      <formula>0</formula>
    </cfRule>
  </conditionalFormatting>
  <conditionalFormatting sqref="E17">
    <cfRule type="cellIs" dxfId="14" priority="9" stopIfTrue="1" operator="lessThan">
      <formula>0</formula>
    </cfRule>
  </conditionalFormatting>
  <conditionalFormatting sqref="E8:F8">
    <cfRule type="cellIs" dxfId="13" priority="15" stopIfTrue="1" operator="lessThan">
      <formula>0</formula>
    </cfRule>
  </conditionalFormatting>
  <conditionalFormatting sqref="E10:F10 E12:F12 E16:F16">
    <cfRule type="cellIs" dxfId="12" priority="11" stopIfTrue="1" operator="lessThan">
      <formula>0</formula>
    </cfRule>
  </conditionalFormatting>
  <conditionalFormatting sqref="E14:F14">
    <cfRule type="cellIs" dxfId="11" priority="5" stopIfTrue="1" operator="lessThan">
      <formula>0</formula>
    </cfRule>
  </conditionalFormatting>
  <conditionalFormatting sqref="E18:F18">
    <cfRule type="cellIs" dxfId="10" priority="8" stopIfTrue="1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H23"/>
  <sheetViews>
    <sheetView showGridLines="0" workbookViewId="0">
      <selection activeCell="G9" sqref="G9"/>
    </sheetView>
  </sheetViews>
  <sheetFormatPr baseColWidth="10" defaultRowHeight="15.75"/>
  <cols>
    <col min="1" max="1" width="1.7109375" style="7" customWidth="1"/>
    <col min="2" max="2" width="16.7109375" style="7" customWidth="1"/>
    <col min="3" max="3" width="23.85546875" style="7" customWidth="1"/>
    <col min="4" max="6" width="21.7109375" style="7" customWidth="1"/>
    <col min="7" max="7" width="16.7109375" style="7" customWidth="1"/>
    <col min="8" max="8" width="18.28515625" style="7" customWidth="1"/>
    <col min="9" max="9" width="13.42578125" style="7" customWidth="1"/>
    <col min="10" max="16384" width="11.42578125" style="7"/>
  </cols>
  <sheetData>
    <row r="2" spans="2:6" s="63" customFormat="1" ht="21">
      <c r="B2" s="5" t="s">
        <v>43</v>
      </c>
      <c r="D2" s="130" t="s">
        <v>80</v>
      </c>
      <c r="E2" s="9"/>
    </row>
    <row r="3" spans="2:6" ht="31.5" customHeight="1">
      <c r="B3" s="1"/>
      <c r="E3" s="67"/>
    </row>
    <row r="4" spans="2:6" ht="30" customHeight="1">
      <c r="B4" s="154" t="s">
        <v>66</v>
      </c>
      <c r="C4" s="154"/>
      <c r="D4" s="154"/>
      <c r="E4" s="154"/>
      <c r="F4" s="154"/>
    </row>
    <row r="5" spans="2:6" ht="15" customHeight="1">
      <c r="C5" s="174" t="s">
        <v>10</v>
      </c>
      <c r="D5" s="174"/>
      <c r="E5" s="174"/>
      <c r="F5" s="174"/>
    </row>
    <row r="6" spans="2:6" ht="48" customHeight="1">
      <c r="B6" s="186" t="s">
        <v>0</v>
      </c>
      <c r="C6" s="188" t="s">
        <v>3</v>
      </c>
      <c r="D6" s="188"/>
      <c r="E6" s="188"/>
      <c r="F6" s="188"/>
    </row>
    <row r="7" spans="2:6" ht="48" customHeight="1">
      <c r="B7" s="187"/>
      <c r="C7" s="118">
        <v>2026</v>
      </c>
      <c r="D7" s="118">
        <v>2025</v>
      </c>
      <c r="E7" s="118" t="s">
        <v>41</v>
      </c>
      <c r="F7" s="118" t="s">
        <v>64</v>
      </c>
    </row>
    <row r="8" spans="2:6">
      <c r="B8" s="110">
        <v>44197</v>
      </c>
      <c r="C8" s="64">
        <v>1581225090.4899998</v>
      </c>
      <c r="D8" s="64">
        <v>989134614.13399994</v>
      </c>
      <c r="E8" s="2">
        <v>-16.829999999999998</v>
      </c>
      <c r="F8" s="4">
        <f t="shared" ref="F8" si="0">+(C8/D8-1)*100</f>
        <v>59.859443587906647</v>
      </c>
    </row>
    <row r="9" spans="2:6">
      <c r="B9" s="110">
        <v>44228</v>
      </c>
      <c r="C9" s="115">
        <v>1359895032.1400001</v>
      </c>
      <c r="D9" s="115">
        <v>715447494.07000005</v>
      </c>
      <c r="E9" s="124">
        <v>-14</v>
      </c>
      <c r="F9" s="125">
        <v>90.08</v>
      </c>
    </row>
    <row r="10" spans="2:6">
      <c r="B10" s="110">
        <v>44256</v>
      </c>
      <c r="C10" s="64">
        <v>2856921154.6700006</v>
      </c>
      <c r="D10" s="64">
        <v>707098615.24000001</v>
      </c>
      <c r="E10" s="2">
        <f>+(C10/C9-1)*100</f>
        <v>110.08394671272561</v>
      </c>
      <c r="F10" s="4">
        <f>+(C10/D10-1)*100</f>
        <v>304.03433030346383</v>
      </c>
    </row>
    <row r="11" spans="2:6">
      <c r="B11" s="110">
        <v>44287</v>
      </c>
      <c r="C11" s="115">
        <v>7097159172.8299961</v>
      </c>
      <c r="D11" s="115">
        <v>2695897538.77</v>
      </c>
      <c r="E11" s="124">
        <f>+(C11/C10-1)*100</f>
        <v>148.41984740211637</v>
      </c>
      <c r="F11" s="124">
        <f>+(C11/D11-1)*100</f>
        <v>163.2577488856667</v>
      </c>
    </row>
    <row r="12" spans="2:6">
      <c r="B12" s="110">
        <v>44317</v>
      </c>
      <c r="C12" s="64"/>
      <c r="D12" s="64"/>
      <c r="E12" s="2"/>
      <c r="F12" s="4"/>
    </row>
    <row r="13" spans="2:6">
      <c r="B13" s="110">
        <v>44348</v>
      </c>
      <c r="C13" s="115"/>
      <c r="D13" s="115"/>
      <c r="E13" s="124"/>
      <c r="F13" s="124"/>
    </row>
    <row r="14" spans="2:6">
      <c r="B14" s="110">
        <v>44378</v>
      </c>
      <c r="C14" s="64"/>
      <c r="D14" s="64"/>
      <c r="E14" s="2"/>
      <c r="F14" s="4"/>
    </row>
    <row r="15" spans="2:6">
      <c r="B15" s="110">
        <v>44409</v>
      </c>
      <c r="C15" s="115"/>
      <c r="D15" s="115"/>
      <c r="E15" s="124"/>
      <c r="F15" s="146"/>
    </row>
    <row r="16" spans="2:6">
      <c r="B16" s="110">
        <v>44440</v>
      </c>
      <c r="C16" s="64"/>
      <c r="D16" s="64"/>
      <c r="E16" s="2"/>
      <c r="F16" s="4"/>
    </row>
    <row r="17" spans="2:8">
      <c r="B17" s="110">
        <v>44470</v>
      </c>
      <c r="C17" s="115"/>
      <c r="D17" s="115"/>
      <c r="E17" s="124"/>
      <c r="F17" s="125"/>
    </row>
    <row r="18" spans="2:8">
      <c r="B18" s="110">
        <v>44501</v>
      </c>
      <c r="C18" s="64"/>
      <c r="D18" s="64"/>
      <c r="E18" s="2"/>
      <c r="F18" s="4"/>
    </row>
    <row r="19" spans="2:8">
      <c r="B19" s="110">
        <v>44531</v>
      </c>
      <c r="C19" s="115"/>
      <c r="D19" s="115"/>
      <c r="E19" s="124"/>
      <c r="F19" s="125"/>
    </row>
    <row r="20" spans="2:8" ht="31.5">
      <c r="B20" s="120" t="s">
        <v>22</v>
      </c>
      <c r="C20" s="121">
        <f>SUM(C8:C19)</f>
        <v>12895200450.129997</v>
      </c>
      <c r="D20" s="121">
        <f>SUM(D8:D19)</f>
        <v>5107578262.2140007</v>
      </c>
      <c r="E20" s="122"/>
      <c r="F20" s="122"/>
    </row>
    <row r="21" spans="2:8">
      <c r="C21" s="40"/>
      <c r="D21" s="40"/>
      <c r="H21" s="40"/>
    </row>
    <row r="22" spans="2:8" ht="35.1" customHeight="1">
      <c r="B22" s="123" t="s">
        <v>40</v>
      </c>
      <c r="C22" s="115">
        <f>+AVERAGE(C8:C19)</f>
        <v>3223800112.5324993</v>
      </c>
      <c r="D22" s="115">
        <f>+AVERAGE(D8:D19)</f>
        <v>1276894565.5535002</v>
      </c>
      <c r="E22" s="66"/>
      <c r="F22" s="66"/>
      <c r="H22" s="40"/>
    </row>
    <row r="23" spans="2:8">
      <c r="C23" s="40"/>
      <c r="H23" s="40"/>
    </row>
  </sheetData>
  <mergeCells count="4">
    <mergeCell ref="B6:B7"/>
    <mergeCell ref="C6:F6"/>
    <mergeCell ref="B4:F4"/>
    <mergeCell ref="C5:F5"/>
  </mergeCells>
  <conditionalFormatting sqref="E8:E19">
    <cfRule type="cellIs" dxfId="9" priority="6" stopIfTrue="1" operator="lessThan">
      <formula>0</formula>
    </cfRule>
  </conditionalFormatting>
  <conditionalFormatting sqref="F8">
    <cfRule type="cellIs" dxfId="8" priority="29" stopIfTrue="1" operator="lessThan">
      <formula>0</formula>
    </cfRule>
  </conditionalFormatting>
  <conditionalFormatting sqref="F10:F14">
    <cfRule type="cellIs" dxfId="7" priority="7" stopIfTrue="1" operator="lessThan">
      <formula>0</formula>
    </cfRule>
  </conditionalFormatting>
  <conditionalFormatting sqref="F16 F18">
    <cfRule type="cellIs" dxfId="6" priority="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25"/>
  <sheetViews>
    <sheetView showGridLines="0" workbookViewId="0">
      <selection activeCell="F8" sqref="F8"/>
    </sheetView>
  </sheetViews>
  <sheetFormatPr baseColWidth="10" defaultRowHeight="15.75"/>
  <cols>
    <col min="1" max="1" width="1.7109375" style="7" customWidth="1"/>
    <col min="2" max="2" width="16.7109375" style="7" customWidth="1"/>
    <col min="3" max="6" width="21.7109375" style="7" customWidth="1"/>
    <col min="7" max="7" width="15.5703125" style="7" customWidth="1"/>
    <col min="8" max="8" width="14.28515625" style="7" customWidth="1"/>
    <col min="9" max="16384" width="11.42578125" style="7"/>
  </cols>
  <sheetData>
    <row r="2" spans="2:6" ht="21">
      <c r="B2" s="1" t="s">
        <v>43</v>
      </c>
      <c r="E2" s="130" t="s">
        <v>80</v>
      </c>
    </row>
    <row r="3" spans="2:6" ht="27.75" customHeight="1"/>
    <row r="5" spans="2:6" ht="30" customHeight="1">
      <c r="B5" s="154" t="s">
        <v>65</v>
      </c>
      <c r="C5" s="154"/>
      <c r="D5" s="154"/>
      <c r="E5" s="154"/>
      <c r="F5" s="154"/>
    </row>
    <row r="6" spans="2:6" ht="15" customHeight="1">
      <c r="C6" s="174" t="s">
        <v>10</v>
      </c>
      <c r="D6" s="174"/>
      <c r="E6" s="174"/>
      <c r="F6" s="174"/>
    </row>
    <row r="7" spans="2:6" ht="48" customHeight="1">
      <c r="B7" s="186" t="s">
        <v>0</v>
      </c>
      <c r="C7" s="188" t="s">
        <v>42</v>
      </c>
      <c r="D7" s="188"/>
      <c r="E7" s="188"/>
      <c r="F7" s="188"/>
    </row>
    <row r="8" spans="2:6" ht="48" customHeight="1">
      <c r="B8" s="187"/>
      <c r="C8" s="118">
        <v>2026</v>
      </c>
      <c r="D8" s="118">
        <v>2025</v>
      </c>
      <c r="E8" s="118" t="s">
        <v>41</v>
      </c>
      <c r="F8" s="118" t="s">
        <v>64</v>
      </c>
    </row>
    <row r="9" spans="2:6">
      <c r="B9" s="110">
        <v>44197</v>
      </c>
      <c r="C9" s="64">
        <v>3002683866.0300002</v>
      </c>
      <c r="D9" s="64">
        <v>2015692925.6199999</v>
      </c>
      <c r="E9" s="4">
        <v>21.7</v>
      </c>
      <c r="F9" s="4">
        <f>(+C9/D9-1)*100</f>
        <v>48.965342283295229</v>
      </c>
    </row>
    <row r="10" spans="2:6">
      <c r="B10" s="110">
        <v>44228</v>
      </c>
      <c r="C10" s="115">
        <v>2659054963.96</v>
      </c>
      <c r="D10" s="115">
        <v>1969911901.96</v>
      </c>
      <c r="E10" s="124">
        <v>-11.44</v>
      </c>
      <c r="F10" s="125">
        <v>34.979999999999997</v>
      </c>
    </row>
    <row r="11" spans="2:6">
      <c r="B11" s="110">
        <v>44256</v>
      </c>
      <c r="C11" s="64">
        <v>2843963333.1100001</v>
      </c>
      <c r="D11" s="64">
        <v>2146940394.76</v>
      </c>
      <c r="E11" s="4">
        <f>+(C11/C10-1)*100</f>
        <v>6.9539130125623627</v>
      </c>
      <c r="F11" s="4">
        <f>+(C11/D11-1)*100</f>
        <v>32.465872832390311</v>
      </c>
    </row>
    <row r="12" spans="2:6">
      <c r="B12" s="110">
        <v>44287</v>
      </c>
      <c r="C12" s="115">
        <v>2743961638.6999998</v>
      </c>
      <c r="D12" s="115">
        <v>2052085961.6999998</v>
      </c>
      <c r="E12" s="136">
        <f>+(C12/C11-1)*100</f>
        <v>-3.5162793150586791</v>
      </c>
      <c r="F12" s="125">
        <f>+(C12/D12-1)*100</f>
        <v>33.715725847412003</v>
      </c>
    </row>
    <row r="13" spans="2:6">
      <c r="B13" s="110">
        <v>44317</v>
      </c>
      <c r="C13" s="64"/>
      <c r="D13" s="64"/>
      <c r="E13" s="4"/>
      <c r="F13" s="4"/>
    </row>
    <row r="14" spans="2:6">
      <c r="B14" s="110">
        <v>44348</v>
      </c>
      <c r="C14" s="115"/>
      <c r="D14" s="115"/>
      <c r="E14" s="136"/>
      <c r="F14" s="125"/>
    </row>
    <row r="15" spans="2:6">
      <c r="B15" s="110">
        <v>44378</v>
      </c>
      <c r="C15" s="64"/>
      <c r="D15" s="64"/>
      <c r="E15" s="4"/>
      <c r="F15" s="4"/>
    </row>
    <row r="16" spans="2:6">
      <c r="B16" s="110">
        <v>44409</v>
      </c>
      <c r="C16" s="115"/>
      <c r="D16" s="115"/>
      <c r="E16" s="125"/>
      <c r="F16" s="125"/>
    </row>
    <row r="17" spans="2:6">
      <c r="B17" s="110">
        <v>44440</v>
      </c>
      <c r="C17" s="64"/>
      <c r="D17" s="64"/>
      <c r="E17" s="4"/>
      <c r="F17" s="4"/>
    </row>
    <row r="18" spans="2:6">
      <c r="B18" s="110">
        <v>44470</v>
      </c>
      <c r="C18" s="115"/>
      <c r="D18" s="115"/>
      <c r="E18" s="125"/>
      <c r="F18" s="125"/>
    </row>
    <row r="19" spans="2:6">
      <c r="B19" s="110">
        <v>44501</v>
      </c>
      <c r="C19" s="64"/>
      <c r="D19" s="64"/>
      <c r="E19" s="4"/>
      <c r="F19" s="4"/>
    </row>
    <row r="20" spans="2:6">
      <c r="B20" s="110">
        <v>44531</v>
      </c>
      <c r="C20" s="115"/>
      <c r="D20" s="115"/>
      <c r="E20" s="147"/>
      <c r="F20" s="125"/>
    </row>
    <row r="21" spans="2:6" ht="31.5">
      <c r="B21" s="120" t="s">
        <v>22</v>
      </c>
      <c r="C21" s="121">
        <f>SUM(C9:C20)</f>
        <v>11249663801.799999</v>
      </c>
      <c r="D21" s="121">
        <f>SUM(D9:D20)</f>
        <v>8184631184.04</v>
      </c>
      <c r="E21" s="122"/>
      <c r="F21" s="122"/>
    </row>
    <row r="22" spans="2:6">
      <c r="C22" s="40"/>
      <c r="D22" s="40"/>
    </row>
    <row r="23" spans="2:6" ht="31.5">
      <c r="B23" s="123" t="s">
        <v>40</v>
      </c>
      <c r="C23" s="115">
        <f>+AVERAGE(C9:C20)</f>
        <v>2812415950.4499998</v>
      </c>
      <c r="D23" s="115">
        <f>+AVERAGE(D9:D20)</f>
        <v>2046157796.01</v>
      </c>
      <c r="E23" s="66"/>
      <c r="F23" s="66"/>
    </row>
    <row r="25" spans="2:6">
      <c r="C25" s="40"/>
    </row>
  </sheetData>
  <mergeCells count="4">
    <mergeCell ref="B5:F5"/>
    <mergeCell ref="B7:B8"/>
    <mergeCell ref="C7:F7"/>
    <mergeCell ref="C6:F6"/>
  </mergeCells>
  <conditionalFormatting sqref="E10">
    <cfRule type="cellIs" dxfId="5" priority="8" stopIfTrue="1" operator="lessThan">
      <formula>0</formula>
    </cfRule>
  </conditionalFormatting>
  <conditionalFormatting sqref="E12">
    <cfRule type="cellIs" dxfId="4" priority="9" stopIfTrue="1" operator="lessThan">
      <formula>0</formula>
    </cfRule>
  </conditionalFormatting>
  <conditionalFormatting sqref="E14">
    <cfRule type="cellIs" dxfId="3" priority="7" stopIfTrue="1" operator="lessThan">
      <formula>0</formula>
    </cfRule>
  </conditionalFormatting>
  <conditionalFormatting sqref="E20">
    <cfRule type="cellIs" dxfId="2" priority="6" stopIfTrue="1" operator="lessThan">
      <formula>0</formula>
    </cfRule>
  </conditionalFormatting>
  <conditionalFormatting sqref="E9:F9">
    <cfRule type="cellIs" dxfId="1" priority="22" stopIfTrue="1" operator="lessThan">
      <formula>0</formula>
    </cfRule>
  </conditionalFormatting>
  <conditionalFormatting sqref="E11:F11 E13:F13 E15:F15 E17:F17 E19:F19">
    <cfRule type="cellIs" dxfId="0" priority="10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Indice</vt:lpstr>
      <vt:lpstr>1. Rec Mensual y Acumulada 2026</vt:lpstr>
      <vt:lpstr>2. Var Mensual - Interanual</vt:lpstr>
      <vt:lpstr>3. Rec Comparativa en $ y % </vt:lpstr>
      <vt:lpstr>4. Rec Acum por Imp.</vt:lpstr>
      <vt:lpstr>5. Ingresos Brutos</vt:lpstr>
      <vt:lpstr>6. Inmobiliario</vt:lpstr>
      <vt:lpstr>7. Automotor</vt:lpstr>
      <vt:lpstr>8. Sellos</vt:lpstr>
      <vt:lpstr>9. Serie Histórica Anual</vt:lpstr>
      <vt:lpstr>10. Serie Histórica Mensual</vt:lpstr>
      <vt:lpstr>'3. Rec Comparativa en $ y %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gtrincado</dc:creator>
  <cp:lastModifiedBy>Maria Laura Garcia</cp:lastModifiedBy>
  <cp:lastPrinted>2026-05-04T15:24:40Z</cp:lastPrinted>
  <dcterms:created xsi:type="dcterms:W3CDTF">2020-06-22T13:36:33Z</dcterms:created>
  <dcterms:modified xsi:type="dcterms:W3CDTF">2026-05-04T15:41:33Z</dcterms:modified>
</cp:coreProperties>
</file>