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5\1. AGT\Diciembre\"/>
    </mc:Choice>
  </mc:AlternateContent>
  <xr:revisionPtr revIDLastSave="0" documentId="13_ncr:1_{0E8EEEC6-EDF5-4AB9-9741-AAC785151A99}" xr6:coauthVersionLast="47" xr6:coauthVersionMax="47" xr10:uidLastSave="{00000000-0000-0000-0000-000000000000}"/>
  <bookViews>
    <workbookView xWindow="-120" yWindow="-120" windowWidth="29040" windowHeight="15840" firstSheet="4" activeTab="9" xr2:uid="{00000000-000D-0000-FFFF-FFFF00000000}"/>
  </bookViews>
  <sheets>
    <sheet name="Indice" sheetId="12" r:id="rId1"/>
    <sheet name="1. Rec Mensual y Acumulada 2025" sheetId="1" r:id="rId2"/>
    <sheet name="2. Var Mensual - Interanual" sheetId="6" r:id="rId3"/>
    <sheet name="3. Rec Comparativa en $ y % " sheetId="2" r:id="rId4"/>
    <sheet name="4. Rec Acum por Imp." sheetId="7" r:id="rId5"/>
    <sheet name="5. Ingresos Brutos" sheetId="4" r:id="rId6"/>
    <sheet name="6. Inmobiliario" sheetId="5" r:id="rId7"/>
    <sheet name="7. Automotor" sheetId="8" r:id="rId8"/>
    <sheet name="8. Sellos" sheetId="9" r:id="rId9"/>
    <sheet name="9. Serie Histórica Anual" sheetId="11" r:id="rId10"/>
    <sheet name="10. Serie Histórica Mensual" sheetId="3" r:id="rId11"/>
  </sheets>
  <definedNames>
    <definedName name="_xlnm.Print_Area" localSheetId="3">'3. Rec Comparativa en $ y % '!$B$1:$N$20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8" l="1"/>
  <c r="E19" i="5"/>
  <c r="F20" i="9" l="1"/>
  <c r="E20" i="9"/>
  <c r="F19" i="8"/>
  <c r="F19" i="5"/>
  <c r="S19" i="4"/>
  <c r="R19" i="4"/>
  <c r="P19" i="4"/>
  <c r="O19" i="4"/>
  <c r="M19" i="4"/>
  <c r="L19" i="4" s="1"/>
  <c r="G19" i="4"/>
  <c r="F19" i="4"/>
  <c r="D19" i="4"/>
  <c r="J19" i="4" l="1"/>
  <c r="D20" i="6"/>
  <c r="J19" i="1"/>
  <c r="H19" i="1"/>
  <c r="F19" i="9"/>
  <c r="E19" i="9"/>
  <c r="F18" i="8"/>
  <c r="E18" i="8"/>
  <c r="F18" i="5"/>
  <c r="E18" i="5"/>
  <c r="S18" i="4"/>
  <c r="R18" i="4"/>
  <c r="P18" i="4"/>
  <c r="O18" i="4"/>
  <c r="M18" i="4"/>
  <c r="L18" i="4"/>
  <c r="J18" i="4"/>
  <c r="G18" i="4"/>
  <c r="F18" i="4" s="1"/>
  <c r="D19" i="6"/>
  <c r="J18" i="1"/>
  <c r="H18" i="1"/>
  <c r="F18" i="9"/>
  <c r="E18" i="9"/>
  <c r="F17" i="8"/>
  <c r="E17" i="8"/>
  <c r="F17" i="5"/>
  <c r="E17" i="5"/>
  <c r="S17" i="4"/>
  <c r="R17" i="4"/>
  <c r="P17" i="4"/>
  <c r="O17" i="4"/>
  <c r="M17" i="4"/>
  <c r="J17" i="4" s="1"/>
  <c r="G17" i="4"/>
  <c r="F17" i="4" s="1"/>
  <c r="D17" i="4"/>
  <c r="D18" i="6"/>
  <c r="C18" i="6"/>
  <c r="J17" i="1"/>
  <c r="H17" i="1"/>
  <c r="F17" i="9"/>
  <c r="E17" i="9"/>
  <c r="F16" i="8"/>
  <c r="E16" i="8"/>
  <c r="F16" i="5"/>
  <c r="E16" i="5"/>
  <c r="S16" i="4"/>
  <c r="R16" i="4"/>
  <c r="P16" i="4"/>
  <c r="O16" i="4"/>
  <c r="M16" i="4"/>
  <c r="L16" i="4" s="1"/>
  <c r="G16" i="4"/>
  <c r="D16" i="4" s="1"/>
  <c r="D17" i="6"/>
  <c r="C17" i="6"/>
  <c r="J16" i="1"/>
  <c r="H16" i="1"/>
  <c r="F16" i="9"/>
  <c r="E16" i="9"/>
  <c r="F15" i="8"/>
  <c r="E15" i="8"/>
  <c r="F15" i="5"/>
  <c r="E15" i="5"/>
  <c r="S15" i="4"/>
  <c r="R15" i="4"/>
  <c r="P15" i="4"/>
  <c r="O15" i="4"/>
  <c r="M15" i="4"/>
  <c r="L15" i="4" s="1"/>
  <c r="G15" i="4"/>
  <c r="F15" i="4" s="1"/>
  <c r="D15" i="4"/>
  <c r="G15" i="7"/>
  <c r="D16" i="6"/>
  <c r="C16" i="6"/>
  <c r="J15" i="1"/>
  <c r="H15" i="1"/>
  <c r="F15" i="9"/>
  <c r="E15" i="9"/>
  <c r="F14" i="8"/>
  <c r="E14" i="8"/>
  <c r="D18" i="4" l="1"/>
  <c r="L17" i="4"/>
  <c r="J16" i="4"/>
  <c r="F16" i="4"/>
  <c r="J15" i="4"/>
  <c r="F14" i="5"/>
  <c r="E14" i="5"/>
  <c r="S14" i="4"/>
  <c r="R14" i="4"/>
  <c r="P14" i="4"/>
  <c r="O14" i="4"/>
  <c r="M14" i="4"/>
  <c r="J14" i="4" s="1"/>
  <c r="L14" i="4"/>
  <c r="G14" i="4"/>
  <c r="F14" i="4" s="1"/>
  <c r="C15" i="6"/>
  <c r="C14" i="6"/>
  <c r="C13" i="6"/>
  <c r="C12" i="6"/>
  <c r="C11" i="6"/>
  <c r="C10" i="6"/>
  <c r="J14" i="1"/>
  <c r="H14" i="1"/>
  <c r="F14" i="9"/>
  <c r="E14" i="9"/>
  <c r="F13" i="8"/>
  <c r="E13" i="8"/>
  <c r="E13" i="5"/>
  <c r="S13" i="4"/>
  <c r="R13" i="4"/>
  <c r="P13" i="4"/>
  <c r="O13" i="4"/>
  <c r="L13" i="4"/>
  <c r="G13" i="4"/>
  <c r="F13" i="4" s="1"/>
  <c r="M13" i="4"/>
  <c r="J13" i="4" s="1"/>
  <c r="E8" i="2"/>
  <c r="E16" i="2"/>
  <c r="D14" i="4" l="1"/>
  <c r="F13" i="5"/>
  <c r="D13" i="4"/>
  <c r="D14" i="6"/>
  <c r="H13" i="1"/>
  <c r="J13" i="1" s="1"/>
  <c r="E15" i="2" l="1"/>
  <c r="F13" i="9" l="1"/>
  <c r="E13" i="9"/>
  <c r="F12" i="8"/>
  <c r="E12" i="8"/>
  <c r="F12" i="5"/>
  <c r="E12" i="5"/>
  <c r="S12" i="4"/>
  <c r="R12" i="4"/>
  <c r="P12" i="4"/>
  <c r="O12" i="4"/>
  <c r="M12" i="4"/>
  <c r="L12" i="4" s="1"/>
  <c r="G12" i="4"/>
  <c r="F12" i="4"/>
  <c r="D12" i="4"/>
  <c r="J12" i="1"/>
  <c r="H12" i="1"/>
  <c r="F12" i="9"/>
  <c r="E12" i="9"/>
  <c r="F11" i="8"/>
  <c r="E11" i="8"/>
  <c r="F11" i="5"/>
  <c r="E11" i="5"/>
  <c r="S11" i="4"/>
  <c r="R11" i="4"/>
  <c r="P11" i="4"/>
  <c r="O11" i="4"/>
  <c r="M11" i="4"/>
  <c r="J11" i="4" s="1"/>
  <c r="L11" i="4"/>
  <c r="G11" i="4"/>
  <c r="F11" i="4" s="1"/>
  <c r="D11" i="4"/>
  <c r="H11" i="1"/>
  <c r="J11" i="1" s="1"/>
  <c r="F11" i="9"/>
  <c r="E11" i="9"/>
  <c r="F10" i="8"/>
  <c r="E10" i="8"/>
  <c r="F10" i="5"/>
  <c r="E10" i="5"/>
  <c r="S10" i="4"/>
  <c r="R10" i="4"/>
  <c r="P10" i="4"/>
  <c r="O10" i="4"/>
  <c r="M10" i="4"/>
  <c r="L10" i="4" s="1"/>
  <c r="G10" i="4"/>
  <c r="F10" i="4" s="1"/>
  <c r="D10" i="4"/>
  <c r="J10" i="1"/>
  <c r="H10" i="1"/>
  <c r="F10" i="9"/>
  <c r="E10" i="9"/>
  <c r="F9" i="8"/>
  <c r="E9" i="8"/>
  <c r="F9" i="5"/>
  <c r="E9" i="5"/>
  <c r="D12" i="6" l="1"/>
  <c r="D13" i="6"/>
  <c r="J12" i="4"/>
  <c r="J10" i="4"/>
  <c r="S9" i="4"/>
  <c r="R9" i="4"/>
  <c r="P9" i="4"/>
  <c r="O9" i="4"/>
  <c r="M9" i="4" l="1"/>
  <c r="L9" i="4"/>
  <c r="J9" i="4"/>
  <c r="G9" i="4"/>
  <c r="F9" i="4" s="1"/>
  <c r="D9" i="4" l="1"/>
  <c r="H9" i="1" l="1"/>
  <c r="J9" i="1" s="1"/>
  <c r="P20" i="3"/>
  <c r="P14" i="11"/>
  <c r="D11" i="6" l="1"/>
  <c r="E9" i="7"/>
  <c r="R8" i="4" l="1"/>
  <c r="H8" i="1"/>
  <c r="H21" i="1" l="1"/>
  <c r="O20" i="3"/>
  <c r="O14" i="11"/>
  <c r="F9" i="9"/>
  <c r="M8" i="4"/>
  <c r="L8" i="4" s="1"/>
  <c r="J8" i="4" l="1"/>
  <c r="D16" i="2" l="1"/>
  <c r="F14" i="7" l="1"/>
  <c r="N20" i="3" l="1"/>
  <c r="N14" i="11"/>
  <c r="G14" i="7" l="1"/>
  <c r="G12" i="7"/>
  <c r="F20" i="7"/>
  <c r="F19" i="7"/>
  <c r="F18" i="7"/>
  <c r="F15" i="7"/>
  <c r="F13" i="7"/>
  <c r="F12" i="7"/>
  <c r="F11" i="7"/>
  <c r="F10" i="7"/>
  <c r="G11" i="2" l="1"/>
  <c r="F11" i="2"/>
  <c r="G10" i="2"/>
  <c r="G9" i="2"/>
  <c r="D8" i="2" l="1"/>
  <c r="G8" i="2" s="1"/>
  <c r="K13" i="2" l="1"/>
  <c r="K12" i="2"/>
  <c r="G12" i="2"/>
  <c r="K9" i="2" l="1"/>
  <c r="K10" i="2"/>
  <c r="D22" i="8" l="1"/>
  <c r="F8" i="8" l="1"/>
  <c r="S8" i="4"/>
  <c r="C22" i="4"/>
  <c r="G10" i="7"/>
  <c r="G11" i="7"/>
  <c r="G13" i="7"/>
  <c r="G18" i="7"/>
  <c r="G19" i="7"/>
  <c r="G20" i="7"/>
  <c r="K11" i="2"/>
  <c r="K17" i="2"/>
  <c r="K18" i="2"/>
  <c r="K19" i="2"/>
  <c r="G13" i="2"/>
  <c r="G17" i="2"/>
  <c r="G18" i="2"/>
  <c r="G19" i="2"/>
  <c r="C24" i="1"/>
  <c r="M14" i="11"/>
  <c r="F8" i="5" l="1"/>
  <c r="K20" i="4"/>
  <c r="C20" i="5"/>
  <c r="I22" i="4"/>
  <c r="K22" i="4"/>
  <c r="E22" i="4"/>
  <c r="I20" i="4"/>
  <c r="E20" i="4"/>
  <c r="F10" i="2"/>
  <c r="F9" i="2"/>
  <c r="E24" i="1"/>
  <c r="S20" i="4" l="1"/>
  <c r="C20" i="8"/>
  <c r="F14" i="2" l="1"/>
  <c r="F13" i="2"/>
  <c r="F12" i="2"/>
  <c r="F17" i="2" l="1"/>
  <c r="F19" i="2"/>
  <c r="F18" i="2"/>
  <c r="I16" i="2" l="1"/>
  <c r="J9" i="2"/>
  <c r="K16" i="2" l="1"/>
  <c r="G16" i="2"/>
  <c r="J16" i="2"/>
  <c r="L20" i="3"/>
  <c r="L14" i="11"/>
  <c r="D20" i="5" l="1"/>
  <c r="D9" i="7"/>
  <c r="F16" i="2"/>
  <c r="K14" i="11"/>
  <c r="J14" i="11"/>
  <c r="I14" i="11"/>
  <c r="H14" i="11"/>
  <c r="G14" i="11"/>
  <c r="F14" i="11"/>
  <c r="E14" i="11"/>
  <c r="D14" i="11"/>
  <c r="C14" i="11"/>
  <c r="D23" i="9"/>
  <c r="C23" i="9"/>
  <c r="D21" i="9"/>
  <c r="C21" i="9"/>
  <c r="C22" i="8"/>
  <c r="D20" i="8"/>
  <c r="J18" i="2"/>
  <c r="J19" i="2"/>
  <c r="J17" i="2"/>
  <c r="E17" i="7"/>
  <c r="D17" i="7"/>
  <c r="D22" i="5"/>
  <c r="C22" i="5"/>
  <c r="C20" i="4"/>
  <c r="R20" i="4" s="1"/>
  <c r="G8" i="4"/>
  <c r="K20" i="3"/>
  <c r="J20" i="3"/>
  <c r="I20" i="3"/>
  <c r="H20" i="3"/>
  <c r="G20" i="3"/>
  <c r="F20" i="3"/>
  <c r="E20" i="3"/>
  <c r="D20" i="3"/>
  <c r="C20" i="3"/>
  <c r="I8" i="2"/>
  <c r="E20" i="2"/>
  <c r="J14" i="2"/>
  <c r="J12" i="2"/>
  <c r="J11" i="2"/>
  <c r="J10" i="2"/>
  <c r="I24" i="1"/>
  <c r="G24" i="1"/>
  <c r="F24" i="1"/>
  <c r="D24" i="1"/>
  <c r="J8" i="1"/>
  <c r="J24" i="1" s="1"/>
  <c r="I21" i="1"/>
  <c r="G21" i="1"/>
  <c r="E21" i="1"/>
  <c r="D21" i="1"/>
  <c r="C21" i="1"/>
  <c r="F21" i="1"/>
  <c r="F17" i="7" l="1"/>
  <c r="G9" i="7"/>
  <c r="I15" i="2"/>
  <c r="I20" i="2" s="1"/>
  <c r="K8" i="2"/>
  <c r="G17" i="7"/>
  <c r="D16" i="7"/>
  <c r="D21" i="7" s="1"/>
  <c r="F9" i="7"/>
  <c r="F8" i="4"/>
  <c r="D8" i="4"/>
  <c r="F8" i="2"/>
  <c r="C9" i="6"/>
  <c r="D10" i="6" s="1"/>
  <c r="M20" i="3"/>
  <c r="M22" i="4"/>
  <c r="M20" i="4"/>
  <c r="J20" i="4" s="1"/>
  <c r="D15" i="2"/>
  <c r="D20" i="2" s="1"/>
  <c r="G22" i="4"/>
  <c r="G20" i="4"/>
  <c r="D20" i="4" s="1"/>
  <c r="J21" i="1"/>
  <c r="E22" i="1" s="1"/>
  <c r="H24" i="1"/>
  <c r="E16" i="7"/>
  <c r="J8" i="2"/>
  <c r="F16" i="7" l="1"/>
  <c r="K15" i="2"/>
  <c r="G16" i="7"/>
  <c r="C21" i="6"/>
  <c r="J15" i="2"/>
  <c r="J20" i="2" s="1"/>
  <c r="G15" i="2"/>
  <c r="C22" i="1"/>
  <c r="L20" i="4"/>
  <c r="G22" i="1"/>
  <c r="I22" i="1"/>
  <c r="F22" i="1"/>
  <c r="D22" i="1"/>
  <c r="H22" i="1"/>
  <c r="F20" i="4"/>
  <c r="J22" i="1"/>
  <c r="F15" i="2"/>
  <c r="G20" i="2"/>
  <c r="E21" i="7"/>
  <c r="G21" i="7" s="1"/>
  <c r="K20" i="2" l="1"/>
  <c r="F20" i="2"/>
  <c r="F21" i="7"/>
</calcChain>
</file>

<file path=xl/sharedStrings.xml><?xml version="1.0" encoding="utf-8"?>
<sst xmlns="http://schemas.openxmlformats.org/spreadsheetml/2006/main" count="169" uniqueCount="86">
  <si>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</si>
  <si>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</si>
  <si>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</si>
  <si>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</si>
  <si>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</si>
  <si>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</si>
  <si>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</si>
  <si>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SubTotal</t>
  </si>
  <si>
    <t>Promedio Mensual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</si>
  <si>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</si>
  <si>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</si>
  <si>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</si>
  <si>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</si>
  <si>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</si>
  <si>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</si>
  <si>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</si>
  <si>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</si>
  <si>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</si>
  <si>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Lote Hogar</t>
  </si>
  <si>
    <t>Acción Social</t>
  </si>
  <si>
    <t>Vialidad</t>
  </si>
  <si>
    <t>Recaudación General</t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</si>
  <si>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</si>
  <si>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</si>
  <si>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</si>
  <si>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</si>
  <si>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</si>
  <si>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</si>
  <si>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</si>
  <si>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</si>
  <si>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</si>
  <si>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</si>
  <si>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</si>
  <si>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</si>
  <si>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</si>
  <si>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</si>
  <si>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INGRESOS BRUTOS
LOCAL</t>
  </si>
  <si>
    <t>INGRESOS BRUTOS
CONVENIO MULTILATERAL</t>
  </si>
  <si>
    <t>TOTAL
INGRESOS BRUTOS</t>
  </si>
  <si>
    <t>Expresado en Porcentajes</t>
  </si>
  <si>
    <t>PROMEDIO MENSUAL</t>
  </si>
  <si>
    <t>Variación Mensual</t>
  </si>
  <si>
    <t>SELLOS</t>
  </si>
  <si>
    <t>INFORME DE RECAUDACIÓN A MES DE:</t>
  </si>
  <si>
    <t>Ingresos Brutos Local</t>
  </si>
  <si>
    <t>Ingresos Brutos Convenio Multilateal</t>
  </si>
  <si>
    <t>Depósitos Judiciales</t>
  </si>
  <si>
    <t>Otros Ingresos (**)</t>
  </si>
  <si>
    <t>(*) Recaudación Acumulada al mes del Informe</t>
  </si>
  <si>
    <t>IMPUESTOS</t>
  </si>
  <si>
    <t>Estadísticas Mensuales de Recaudación</t>
  </si>
  <si>
    <t>Variación interanual</t>
  </si>
  <si>
    <t>Variación interanual $</t>
  </si>
  <si>
    <t xml:space="preserve">Variación mensual </t>
  </si>
  <si>
    <t>$</t>
  </si>
  <si>
    <t>%</t>
  </si>
  <si>
    <r>
      <rPr>
        <b/>
        <sz val="12"/>
        <color theme="0"/>
        <rFont val="Calibri"/>
        <family val="2"/>
        <scheme val="minor"/>
      </rPr>
      <t xml:space="preserve">OTROS INGRESOS:
</t>
    </r>
    <r>
      <rPr>
        <sz val="12"/>
        <color theme="0"/>
        <rFont val="Calibri"/>
        <family val="2"/>
        <scheme val="minor"/>
      </rPr>
      <t>LOTE HOGAR - ACCION SOCIAL - VIALIDAD</t>
    </r>
  </si>
  <si>
    <t>Recaudación Acumulada</t>
  </si>
  <si>
    <t>Participación %  Recaudación</t>
  </si>
  <si>
    <t>Variación
Mensual %</t>
  </si>
  <si>
    <t>Variación
Interanual %</t>
  </si>
  <si>
    <t>Participación %</t>
  </si>
  <si>
    <t>RECAUDACIÓN INMOBILIARIO</t>
  </si>
  <si>
    <t xml:space="preserve">Variación Interanual
</t>
  </si>
  <si>
    <t>Variación Interanual</t>
  </si>
  <si>
    <t>RECAUDACIÓN SELLOS</t>
  </si>
  <si>
    <t>RECAUDACIÓN AUTOMOTOR</t>
  </si>
  <si>
    <t>Recaudación Anual</t>
  </si>
  <si>
    <t>RECAUDACIÓN ACUMULADA POR IMPUESTO. VARIACIÓN INTERANUAL</t>
  </si>
  <si>
    <t xml:space="preserve"> RECAUDACIÓN MENSUAL Y ACUMULADA AÑO 2025</t>
  </si>
  <si>
    <t>RECAUDACIÓN INGRESOS BRUTOS 2025</t>
  </si>
  <si>
    <t>RECAUDACION INGRESOS BRUTOS 2024</t>
  </si>
  <si>
    <t>Variación Mensual 2025</t>
  </si>
  <si>
    <t>Variación Interanual 2025</t>
  </si>
  <si>
    <t>RECAUDACIÓN AÑO 2025. VARIACIÓN MENSUAL - INTERANUAL</t>
  </si>
  <si>
    <t>Recaudación Total Mensual 2012 - 2025</t>
  </si>
  <si>
    <t>Recaudación Anual por Impuesto  2012 - 2025</t>
  </si>
  <si>
    <t>Recaudación
Noviembre 2025</t>
  </si>
  <si>
    <t>Informe Diciembre 2025</t>
  </si>
  <si>
    <t>Fecha de Versión de Archivo:  02/01/2026</t>
  </si>
  <si>
    <t>DICIEMBRE 2025</t>
  </si>
  <si>
    <t>COMPARATIVO MES DE DICIEMBRE E 2025 CON NOVIEMBRE 2025 Y DICIEMBRE 2024</t>
  </si>
  <si>
    <t>Recaudación
Diciembre 2025</t>
  </si>
  <si>
    <t>Recaudación
Diciembre 2024</t>
  </si>
  <si>
    <t>Recaudación
 Acumulada hasta
DICIEMBRE 2025</t>
  </si>
  <si>
    <t>Recaudación
Acumulada hasta
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</si>
</sst>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C0A]mmmm\-yy;@"/>
    <numFmt numFmtId="165" formatCode="_ * #,##0.00_ ;_ * \-#,##0.00_ ;_ * &quot;-&quot;??_ ;_ @_ "/>
    <numFmt numFmtId="166" formatCode="_(* #,##0_);_(* \(#,##0\);_(* &quot;-&quot;??_);_(@_)"/>
    <numFmt numFmtId="167" formatCode="_-* #,##0.00\ _€_-;\-* #,##0.00\ _€_-;_-* &quot;-&quot;??\ _€_-;_-@_-"/>
    <numFmt numFmtId="168" formatCode="mmm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Franklin Gothic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2"/>
      <color rgb="FF0000FF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BE06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5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8200"/>
        <bgColor rgb="FF86051E"/>
      </patternFill>
    </fill>
    <fill>
      <patternFill patternType="solid">
        <fgColor rgb="FFFF8200"/>
        <bgColor rgb="FFBE0632"/>
      </patternFill>
    </fill>
    <fill>
      <patternFill patternType="solid">
        <fgColor rgb="FFFF8200"/>
        <bgColor rgb="FFA50021"/>
      </patternFill>
    </fill>
    <fill>
      <patternFill patternType="solid">
        <fgColor rgb="FFFF8200"/>
        <bgColor rgb="FFC55A11"/>
      </patternFill>
    </fill>
    <fill>
      <patternFill patternType="solid">
        <fgColor theme="2" tint="-0.249977111117893"/>
        <bgColor rgb="FFEC7390"/>
      </patternFill>
    </fill>
    <fill>
      <patternFill patternType="solid">
        <fgColor theme="2" tint="-0.249977111117893"/>
        <bgColor rgb="FFF4B083"/>
      </patternFill>
    </fill>
    <fill>
      <patternFill patternType="solid">
        <fgColor theme="2" tint="-0.499984740745262"/>
        <bgColor rgb="FFC55A11"/>
      </patternFill>
    </fill>
    <fill>
      <patternFill patternType="solid">
        <fgColor theme="2" tint="-9.9978637043366805E-2"/>
        <bgColor rgb="FFEC73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BE0632"/>
      </patternFill>
    </fill>
    <fill>
      <patternFill patternType="solid">
        <fgColor theme="2" tint="-0.499984740745262"/>
        <bgColor rgb="FFA5002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A50021"/>
      </patternFill>
    </fill>
    <fill>
      <patternFill patternType="solid">
        <fgColor theme="2" tint="-0.749992370372631"/>
        <bgColor rgb="FFA5002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vertical="center" wrapText="1"/>
    </xf>
    <xf numFmtId="2" fontId="4" fillId="0" borderId="1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10" fontId="3" fillId="0" borderId="0" xfId="2" applyNumberFormat="1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4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6" fontId="3" fillId="0" borderId="11" xfId="1" applyNumberFormat="1" applyFont="1" applyBorder="1" applyAlignment="1">
      <alignment vertical="center" wrapText="1"/>
    </xf>
    <xf numFmtId="166" fontId="3" fillId="0" borderId="3" xfId="1" applyNumberFormat="1" applyFont="1" applyBorder="1" applyAlignment="1">
      <alignment vertical="center" wrapText="1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2" fontId="4" fillId="0" borderId="7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66" fontId="19" fillId="0" borderId="7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/>
    </xf>
    <xf numFmtId="166" fontId="19" fillId="0" borderId="7" xfId="1" applyNumberFormat="1" applyFont="1" applyBorder="1" applyAlignment="1">
      <alignment vertical="center"/>
    </xf>
    <xf numFmtId="2" fontId="4" fillId="0" borderId="10" xfId="2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6" fontId="3" fillId="0" borderId="3" xfId="1" applyNumberFormat="1" applyFont="1" applyBorder="1" applyAlignment="1">
      <alignment vertical="center"/>
    </xf>
    <xf numFmtId="166" fontId="19" fillId="0" borderId="3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0" fontId="3" fillId="0" borderId="0" xfId="2" applyNumberFormat="1" applyFont="1" applyFill="1"/>
    <xf numFmtId="0" fontId="22" fillId="0" borderId="0" xfId="0" applyFont="1"/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6" xfId="1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vertical="center" wrapText="1"/>
    </xf>
    <xf numFmtId="0" fontId="13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center" vertical="center" wrapText="1"/>
    </xf>
    <xf numFmtId="166" fontId="2" fillId="1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vertical="center" wrapText="1"/>
    </xf>
    <xf numFmtId="166" fontId="3" fillId="15" borderId="2" xfId="1" applyNumberFormat="1" applyFont="1" applyFill="1" applyBorder="1" applyAlignment="1">
      <alignment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vertical="center" wrapText="1"/>
    </xf>
    <xf numFmtId="166" fontId="6" fillId="6" borderId="2" xfId="1" applyNumberFormat="1" applyFont="1" applyFill="1" applyBorder="1" applyAlignment="1">
      <alignment vertic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166" fontId="6" fillId="6" borderId="4" xfId="1" applyNumberFormat="1" applyFont="1" applyFill="1" applyBorder="1" applyAlignment="1">
      <alignment vertical="center" wrapText="1"/>
    </xf>
    <xf numFmtId="166" fontId="6" fillId="16" borderId="8" xfId="0" applyNumberFormat="1" applyFont="1" applyFill="1" applyBorder="1" applyAlignment="1">
      <alignment horizontal="center" vertical="center" wrapText="1"/>
    </xf>
    <xf numFmtId="166" fontId="6" fillId="16" borderId="1" xfId="0" applyNumberFormat="1" applyFont="1" applyFill="1" applyBorder="1" applyAlignment="1">
      <alignment horizontal="center" vertical="center" wrapText="1"/>
    </xf>
    <xf numFmtId="2" fontId="6" fillId="16" borderId="1" xfId="2" applyNumberFormat="1" applyFont="1" applyFill="1" applyBorder="1" applyAlignment="1">
      <alignment horizontal="center" vertical="center" wrapText="1"/>
    </xf>
    <xf numFmtId="166" fontId="6" fillId="16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66" fontId="6" fillId="6" borderId="11" xfId="1" applyNumberFormat="1" applyFont="1" applyFill="1" applyBorder="1" applyAlignment="1">
      <alignment vertical="center" wrapText="1"/>
    </xf>
    <xf numFmtId="166" fontId="6" fillId="16" borderId="7" xfId="0" applyNumberFormat="1" applyFont="1" applyFill="1" applyBorder="1" applyAlignment="1">
      <alignment vertical="center" wrapText="1"/>
    </xf>
    <xf numFmtId="2" fontId="6" fillId="16" borderId="1" xfId="2" applyNumberFormat="1" applyFont="1" applyFill="1" applyBorder="1" applyAlignment="1">
      <alignment horizontal="center" vertical="center"/>
    </xf>
    <xf numFmtId="166" fontId="11" fillId="11" borderId="1" xfId="1" applyNumberFormat="1" applyFont="1" applyFill="1" applyBorder="1" applyAlignment="1">
      <alignment vertical="center" wrapText="1"/>
    </xf>
    <xf numFmtId="166" fontId="21" fillId="11" borderId="1" xfId="1" applyNumberFormat="1" applyFont="1" applyFill="1" applyBorder="1" applyAlignment="1">
      <alignment vertical="center" wrapText="1"/>
    </xf>
    <xf numFmtId="166" fontId="3" fillId="17" borderId="2" xfId="1" applyNumberFormat="1" applyFont="1" applyFill="1" applyBorder="1" applyAlignment="1">
      <alignment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166" fontId="6" fillId="16" borderId="0" xfId="0" applyNumberFormat="1" applyFont="1" applyFill="1" applyAlignment="1">
      <alignment horizontal="center" vertical="center" wrapText="1"/>
    </xf>
    <xf numFmtId="43" fontId="6" fillId="16" borderId="0" xfId="0" applyNumberFormat="1" applyFont="1" applyFill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vertical="center" wrapText="1"/>
    </xf>
    <xf numFmtId="4" fontId="23" fillId="11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wrapText="1"/>
    </xf>
    <xf numFmtId="0" fontId="20" fillId="21" borderId="1" xfId="0" applyFont="1" applyFill="1" applyBorder="1" applyAlignment="1">
      <alignment horizontal="center" vertical="center" wrapText="1"/>
    </xf>
    <xf numFmtId="166" fontId="6" fillId="20" borderId="0" xfId="0" applyNumberFormat="1" applyFont="1" applyFill="1" applyAlignment="1">
      <alignment horizontal="center" vertical="center" wrapText="1"/>
    </xf>
    <xf numFmtId="43" fontId="6" fillId="20" borderId="0" xfId="0" applyNumberFormat="1" applyFont="1" applyFill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2" fontId="4" fillId="17" borderId="0" xfId="2" applyNumberFormat="1" applyFont="1" applyFill="1" applyBorder="1" applyAlignment="1">
      <alignment horizontal="center" vertical="center" wrapText="1"/>
    </xf>
    <xf numFmtId="4" fontId="23" fillId="11" borderId="1" xfId="0" applyNumberFormat="1" applyFont="1" applyFill="1" applyBorder="1" applyAlignment="1">
      <alignment horizont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17" fontId="6" fillId="8" borderId="2" xfId="0" applyNumberFormat="1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6" fillId="16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166" fontId="10" fillId="22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2" fontId="4" fillId="23" borderId="0" xfId="2" applyNumberFormat="1" applyFont="1" applyFill="1" applyBorder="1" applyAlignment="1">
      <alignment horizontal="center" vertical="center" wrapText="1"/>
    </xf>
    <xf numFmtId="2" fontId="4" fillId="23" borderId="1" xfId="2" applyNumberFormat="1" applyFont="1" applyFill="1" applyBorder="1" applyAlignment="1">
      <alignment horizontal="center" wrapText="1"/>
    </xf>
    <xf numFmtId="166" fontId="3" fillId="23" borderId="7" xfId="1" applyNumberFormat="1" applyFont="1" applyFill="1" applyBorder="1" applyAlignment="1">
      <alignment vertical="center"/>
    </xf>
    <xf numFmtId="166" fontId="19" fillId="23" borderId="7" xfId="1" applyNumberFormat="1" applyFont="1" applyFill="1" applyBorder="1" applyAlignment="1">
      <alignment vertical="center"/>
    </xf>
    <xf numFmtId="2" fontId="4" fillId="23" borderId="1" xfId="2" applyNumberFormat="1" applyFont="1" applyFill="1" applyBorder="1" applyAlignment="1">
      <alignment horizontal="center" vertical="center"/>
    </xf>
    <xf numFmtId="4" fontId="27" fillId="11" borderId="1" xfId="0" applyNumberFormat="1" applyFont="1" applyFill="1" applyBorder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3" fillId="11" borderId="0" xfId="0" applyNumberFormat="1" applyFont="1" applyFill="1" applyAlignment="1">
      <alignment vertical="center" wrapText="1"/>
    </xf>
    <xf numFmtId="4" fontId="27" fillId="11" borderId="1" xfId="0" applyNumberFormat="1" applyFont="1" applyFill="1" applyBorder="1" applyAlignment="1">
      <alignment horizontal="center" wrapText="1"/>
    </xf>
    <xf numFmtId="2" fontId="4" fillId="17" borderId="1" xfId="2" applyNumberFormat="1" applyFont="1" applyFill="1" applyBorder="1" applyAlignment="1">
      <alignment horizontal="center" wrapText="1"/>
    </xf>
    <xf numFmtId="0" fontId="1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5" fillId="7" borderId="0" xfId="0" applyNumberFormat="1" applyFont="1" applyFill="1" applyAlignment="1">
      <alignment horizontal="center" vertical="center"/>
    </xf>
    <xf numFmtId="0" fontId="26" fillId="6" borderId="0" xfId="0" applyFont="1" applyFill="1"/>
    <xf numFmtId="49" fontId="25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6" fillId="16" borderId="13" xfId="0" applyFont="1" applyFill="1" applyBorder="1" applyAlignment="1">
      <alignment horizontal="left" vertical="center" wrapText="1"/>
    </xf>
    <xf numFmtId="49" fontId="25" fillId="6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8" fillId="14" borderId="2" xfId="1" applyFont="1" applyFill="1" applyBorder="1" applyAlignment="1">
      <alignment horizontal="left" vertical="center" wrapText="1"/>
    </xf>
    <xf numFmtId="43" fontId="8" fillId="14" borderId="4" xfId="1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43" fontId="8" fillId="11" borderId="2" xfId="1" applyFont="1" applyFill="1" applyBorder="1" applyAlignment="1">
      <alignment horizontal="left" vertical="center" wrapText="1"/>
    </xf>
    <xf numFmtId="43" fontId="8" fillId="11" borderId="4" xfId="1" applyFont="1" applyFill="1" applyBorder="1" applyAlignment="1">
      <alignment horizontal="left" vertical="center" wrapText="1"/>
    </xf>
    <xf numFmtId="0" fontId="2" fillId="23" borderId="12" xfId="0" applyFont="1" applyFill="1" applyBorder="1" applyAlignment="1">
      <alignment horizontal="left" vertical="center" wrapText="1"/>
    </xf>
    <xf numFmtId="0" fontId="2" fillId="23" borderId="1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16" xfId="0" applyFont="1" applyFill="1" applyBorder="1" applyAlignment="1">
      <alignment horizontal="center" vertical="center" wrapText="1"/>
    </xf>
    <xf numFmtId="49" fontId="6" fillId="20" borderId="0" xfId="0" applyNumberFormat="1" applyFont="1" applyFill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6" xfId="4" xr:uid="{00000000-0005-0000-0000-000002000000}"/>
    <cellStyle name="Normal" xfId="0" builtinId="0"/>
    <cellStyle name="Porcentaje" xfId="2" builtinId="5"/>
  </cellStyles>
  <dxfs count="67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FF8200"/>
      <color rgb="FFCC0000"/>
      <color rgb="FFA50021"/>
      <color rgb="FFCC8E9D"/>
      <color rgb="FF0000FF"/>
      <color rgb="FFFF7C80"/>
      <color rgb="FFFF5050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RECAUDACIÓN MENSUAL AÑO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Rec Mensual y Acumulada 2025'!$B$5:$I$5</c:f>
              <c:strCache>
                <c:ptCount val="1"/>
                <c:pt idx="0">
                  <c:v> RECAUDACIÓN MENSUAL Y ACUMULADA AÑO 2025</c:v>
                </c:pt>
              </c:strCache>
            </c:strRef>
          </c:tx>
          <c:spPr>
            <a:solidFill>
              <a:srgbClr val="FF8200"/>
            </a:solidFill>
            <a:ln w="25400">
              <a:solidFill>
                <a:srgbClr val="FF82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Rec Mensual y Acumulada 2025'!$B$8:$B$19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'1. Rec Mensual y Acumulada 2025'!$J$8:$J$19</c:f>
              <c:numCache>
                <c:formatCode>#,##0</c:formatCode>
                <c:ptCount val="12"/>
                <c:pt idx="0">
                  <c:v>22974744127.670002</c:v>
                </c:pt>
                <c:pt idx="1">
                  <c:v>23126546178.079994</c:v>
                </c:pt>
                <c:pt idx="2">
                  <c:v>22596198699.090004</c:v>
                </c:pt>
                <c:pt idx="3">
                  <c:v>25763443045.849998</c:v>
                </c:pt>
                <c:pt idx="4">
                  <c:v>29749596974.829994</c:v>
                </c:pt>
                <c:pt idx="5">
                  <c:v>26396140688.589993</c:v>
                </c:pt>
                <c:pt idx="6">
                  <c:v>26741253016.779999</c:v>
                </c:pt>
                <c:pt idx="7">
                  <c:v>28027662985.220001</c:v>
                </c:pt>
                <c:pt idx="8">
                  <c:v>27990360085.219994</c:v>
                </c:pt>
                <c:pt idx="9">
                  <c:v>29273654123.429996</c:v>
                </c:pt>
                <c:pt idx="10">
                  <c:v>28915157522.57</c:v>
                </c:pt>
                <c:pt idx="11">
                  <c:v>30939241510.041405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3584"/>
        <c:axId val="118565120"/>
      </c:barChart>
      <c:dateAx>
        <c:axId val="118563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5120"/>
        <c:crosses val="autoZero"/>
        <c:auto val="1"/>
        <c:lblOffset val="100"/>
        <c:baseTimeUnit val="months"/>
      </c:dateAx>
      <c:valAx>
        <c:axId val="118565120"/>
        <c:scaling>
          <c:orientation val="minMax"/>
          <c:min val="1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3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4E-2"/>
                <c:y val="0.4253516819571869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Interanual'!$D$8</c:f>
              <c:strCache>
                <c:ptCount val="1"/>
                <c:pt idx="0">
                  <c:v>Variación
Mensual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'2. Var Mensual - Interanual'!$D$9:$D$20</c:f>
              <c:numCache>
                <c:formatCode>#,##0.00</c:formatCode>
                <c:ptCount val="12"/>
                <c:pt idx="0" formatCode="0.00">
                  <c:v>12.79</c:v>
                </c:pt>
                <c:pt idx="1">
                  <c:v>0.66073445504521988</c:v>
                </c:pt>
                <c:pt idx="2" formatCode="0.00">
                  <c:v>-2.2932411736114267</c:v>
                </c:pt>
                <c:pt idx="3">
                  <c:v>14.016713115943457</c:v>
                </c:pt>
                <c:pt idx="4" formatCode="0.00">
                  <c:v>15.472132051162667</c:v>
                </c:pt>
                <c:pt idx="5">
                  <c:v>-11.272274676787164</c:v>
                </c:pt>
                <c:pt idx="6" formatCode="0.00">
                  <c:v>1.31</c:v>
                </c:pt>
                <c:pt idx="7">
                  <c:v>4.8105822402292997</c:v>
                </c:pt>
                <c:pt idx="8" formatCode="0.00">
                  <c:v>-0.13309315164692359</c:v>
                </c:pt>
                <c:pt idx="9">
                  <c:v>4.584771450966918</c:v>
                </c:pt>
                <c:pt idx="10" formatCode="0.00">
                  <c:v>-1.2246390537663188</c:v>
                </c:pt>
                <c:pt idx="11">
                  <c:v>7.0000794078036277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41856"/>
        <c:axId val="120447744"/>
      </c:lineChart>
      <c:dateAx>
        <c:axId val="12044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7744"/>
        <c:crosses val="autoZero"/>
        <c:auto val="1"/>
        <c:lblOffset val="100"/>
        <c:baseTimeUnit val="months"/>
      </c:dateAx>
      <c:valAx>
        <c:axId val="120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Variación Interanual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Interanual'!$E$8</c:f>
              <c:strCache>
                <c:ptCount val="1"/>
                <c:pt idx="0">
                  <c:v>Variación
Interanual %</c:v>
                </c:pt>
              </c:strCache>
            </c:strRef>
          </c:tx>
          <c:spPr>
            <a:ln w="44450">
              <a:solidFill>
                <a:srgbClr val="A5002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83356385431091E-3"/>
                  <c:y val="-3.397027600849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19E-2"/>
                  <c:y val="-2.547770700636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55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19E-2"/>
                  <c:y val="7.218683651804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dLbl>
              <c:idx val="9"/>
              <c:layout>
                <c:manualLayout>
                  <c:x val="7.3766712770860794E-3"/>
                  <c:y val="-6.369426751592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F4D-B124-B7054C7C5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'2. Var Mensual - Interanual'!$E$9:$E$20</c:f>
              <c:numCache>
                <c:formatCode>#,##0.00</c:formatCode>
                <c:ptCount val="12"/>
                <c:pt idx="0" formatCode="0.00">
                  <c:v>84.72</c:v>
                </c:pt>
                <c:pt idx="1">
                  <c:v>77.38</c:v>
                </c:pt>
                <c:pt idx="2" formatCode="0.00">
                  <c:v>55.85</c:v>
                </c:pt>
                <c:pt idx="3">
                  <c:v>66.42</c:v>
                </c:pt>
                <c:pt idx="4" formatCode="0.00">
                  <c:v>61.87</c:v>
                </c:pt>
                <c:pt idx="5">
                  <c:v>49.99</c:v>
                </c:pt>
                <c:pt idx="6" formatCode="0.00">
                  <c:v>37.200000000000003</c:v>
                </c:pt>
                <c:pt idx="7">
                  <c:v>42.95</c:v>
                </c:pt>
                <c:pt idx="8" formatCode="0.00">
                  <c:v>44.51</c:v>
                </c:pt>
                <c:pt idx="9">
                  <c:v>50.93</c:v>
                </c:pt>
                <c:pt idx="10" formatCode="0.00">
                  <c:v>41.91</c:v>
                </c:pt>
                <c:pt idx="11">
                  <c:v>51.89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1936"/>
        <c:axId val="120473472"/>
      </c:lineChart>
      <c:dateAx>
        <c:axId val="1204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3472"/>
        <c:crosses val="autoZero"/>
        <c:auto val="1"/>
        <c:lblOffset val="100"/>
        <c:baseTimeUnit val="months"/>
      </c:dateAx>
      <c:valAx>
        <c:axId val="120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Diciembre</a:t>
            </a:r>
            <a:r>
              <a:rPr lang="en-US" sz="1600" baseline="0"/>
              <a:t> </a:t>
            </a:r>
            <a:r>
              <a:rPr lang="en-US" sz="1600"/>
              <a:t>2025</a:t>
            </a:r>
          </a:p>
        </c:rich>
      </c:tx>
      <c:layout>
        <c:manualLayout>
          <c:xMode val="edge"/>
          <c:yMode val="edge"/>
          <c:x val="0.39393104195679585"/>
          <c:y val="2.543775051374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Rec Comparativa en $ y % '!$D$6</c:f>
              <c:strCache>
                <c:ptCount val="1"/>
                <c:pt idx="0">
                  <c:v>Recaudación
Diciembre 2025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7.937995180770005E-2"/>
                  <c:y val="-0.158817473397220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6.3806357398418275E-3"/>
                  <c:y val="3.7792369071789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75E-4"/>
                  <c:y val="9.206291074080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11E-3"/>
                  <c:y val="4.68046145394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25436345655E-2"/>
                  <c:y val="3.653380536735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('3. Rec Comparativa en $ y % '!$B$9:$C$14,'3. Rec Comparativa en $ y % '!$B$16:$C$16)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('3. Rec Comparativa en $ y % '!$D$9:$D$14,'3. Rec Comparativa en $ y % '!$D$16)</c:f>
              <c:numCache>
                <c:formatCode>_(* #,##0_);_(* \(#,##0\);_(* "-"??_);_(@_)</c:formatCode>
                <c:ptCount val="7"/>
                <c:pt idx="0">
                  <c:v>7102652781.6000004</c:v>
                </c:pt>
                <c:pt idx="1">
                  <c:v>16853552412.110001</c:v>
                </c:pt>
                <c:pt idx="2">
                  <c:v>400232874.50000006</c:v>
                </c:pt>
                <c:pt idx="3">
                  <c:v>1901254230.5599999</c:v>
                </c:pt>
                <c:pt idx="4">
                  <c:v>2467319432.3600006</c:v>
                </c:pt>
                <c:pt idx="6">
                  <c:v>2214229778.9099998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Diciembre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Rec Acum por Imp.'!$D$7</c:f>
              <c:strCache>
                <c:ptCount val="1"/>
                <c:pt idx="0">
                  <c:v>Recaudación
 Acumulada hasta
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0.17649198261981966"/>
                  <c:y val="-0.11041063071984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5524E-3"/>
                  <c:y val="2.8445054915802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73E-2"/>
                  <c:y val="3.93740256152191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4"/>
              <c:layout>
                <c:manualLayout>
                  <c:x val="-9.7024636626304069E-3"/>
                  <c:y val="-4.858145267338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('4. Rec Acum por Imp.'!$C$10:$C$10,'4. Rec Acum por Imp.'!$C$11:$C$11,'4. Rec Acum por Imp.'!$B$12:$C$12,'4. Rec Acum por Imp.'!$B$13:$C$13,'4. Rec Acum por Imp.'!$B$14:$C$14,'4. Rec Acum por Imp.'!$B$15:$C$15,'4. Rec Acum por Imp.'!$B$17:$C$17)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('4. Rec Acum por Imp.'!$D$10,'4. Rec Acum por Imp.'!$D$11,'4. Rec Acum por Imp.'!$D$12,'4. Rec Acum por Imp.'!$D$13,'4. Rec Acum por Imp.'!$D$14,'4. Rec Acum por Imp.'!$D$15,'4. Rec Acum por Imp.'!$D$17)</c:f>
              <c:numCache>
                <c:formatCode>_(* #,##0_);_(* \(#,##0\);_(* "-"??_);_(@_)</c:formatCode>
                <c:ptCount val="7"/>
                <c:pt idx="0">
                  <c:v>71206592253.150009</c:v>
                </c:pt>
                <c:pt idx="1">
                  <c:v>173645366548.64001</c:v>
                </c:pt>
                <c:pt idx="2">
                  <c:v>6278629902.9799995</c:v>
                </c:pt>
                <c:pt idx="3">
                  <c:v>21222650703.420002</c:v>
                </c:pt>
                <c:pt idx="4">
                  <c:v>28887236065.290001</c:v>
                </c:pt>
                <c:pt idx="5">
                  <c:v>863208.39</c:v>
                </c:pt>
                <c:pt idx="6">
                  <c:v>21252660275.5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Ingresos Brutos'!A1"/><Relationship Id="rId3" Type="http://schemas.openxmlformats.org/officeDocument/2006/relationships/hyperlink" Target="#'10. Serie Hist&#243;rica Mensual'!A1"/><Relationship Id="rId7" Type="http://schemas.openxmlformats.org/officeDocument/2006/relationships/hyperlink" Target="#'6. Inmobiliario'!A1"/><Relationship Id="rId2" Type="http://schemas.openxmlformats.org/officeDocument/2006/relationships/hyperlink" Target="#'2. Var Mensual - Interanual'!A1"/><Relationship Id="rId1" Type="http://schemas.openxmlformats.org/officeDocument/2006/relationships/hyperlink" Target="#'1. Rec Mensual y Acumulada 2024'!A1"/><Relationship Id="rId6" Type="http://schemas.openxmlformats.org/officeDocument/2006/relationships/hyperlink" Target="#'7. Automotor'!A1"/><Relationship Id="rId11" Type="http://schemas.openxmlformats.org/officeDocument/2006/relationships/image" Target="../media/image1.png"/><Relationship Id="rId5" Type="http://schemas.openxmlformats.org/officeDocument/2006/relationships/hyperlink" Target="#'8. Sellos'!A1"/><Relationship Id="rId10" Type="http://schemas.openxmlformats.org/officeDocument/2006/relationships/hyperlink" Target="#'3. Rec Comparativa en $ y % '!A1"/><Relationship Id="rId4" Type="http://schemas.openxmlformats.org/officeDocument/2006/relationships/hyperlink" Target="#'9. Serie Hist&#243;rica Anual'!A1"/><Relationship Id="rId9" Type="http://schemas.openxmlformats.org/officeDocument/2006/relationships/hyperlink" Target="#'4. Rec Acum por Imp.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2025 -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e</a:t>
          </a:r>
          <a:r>
            <a:rPr lang="es-ES" sz="1600" baseline="0"/>
            <a:t> Interanual</a:t>
          </a:r>
          <a:r>
            <a:rPr lang="es-ES" sz="1600"/>
            <a:t>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de Recaudación Mensual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Histórica Recaudación Anual por Impuesto 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por Impuesto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al mes de lnforme</a:t>
          </a:r>
          <a:r>
            <a:rPr lang="es-ES" sz="1600" baseline="0"/>
            <a:t> en pesos y en %</a:t>
          </a:r>
          <a:r>
            <a:rPr lang="es-ES" sz="1600"/>
            <a:t>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 editAs="oneCell">
    <xdr:from>
      <xdr:col>5</xdr:col>
      <xdr:colOff>552450</xdr:colOff>
      <xdr:row>0</xdr:row>
      <xdr:rowOff>28575</xdr:rowOff>
    </xdr:from>
    <xdr:to>
      <xdr:col>12</xdr:col>
      <xdr:colOff>101769</xdr:colOff>
      <xdr:row>1</xdr:row>
      <xdr:rowOff>23292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91D5305-1325-A60A-536E-294608D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81425" y="28575"/>
          <a:ext cx="4883319" cy="585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0</xdr:row>
      <xdr:rowOff>152400</xdr:rowOff>
    </xdr:from>
    <xdr:to>
      <xdr:col>19</xdr:col>
      <xdr:colOff>47624</xdr:colOff>
      <xdr:row>4</xdr:row>
      <xdr:rowOff>28575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1183600" y="152400"/>
          <a:ext cx="22574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1566863</xdr:colOff>
      <xdr:row>3</xdr:row>
      <xdr:rowOff>119697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6457B-19E0-412F-9B52-C23DDF2F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247649</xdr:colOff>
      <xdr:row>0</xdr:row>
      <xdr:rowOff>95250</xdr:rowOff>
    </xdr:from>
    <xdr:to>
      <xdr:col>18</xdr:col>
      <xdr:colOff>400048</xdr:colOff>
      <xdr:row>4</xdr:row>
      <xdr:rowOff>66675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5584149" y="95250"/>
          <a:ext cx="1676399" cy="88582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47625</xdr:rowOff>
    </xdr:from>
    <xdr:to>
      <xdr:col>10</xdr:col>
      <xdr:colOff>1490663</xdr:colOff>
      <xdr:row>2</xdr:row>
      <xdr:rowOff>167322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424F5-F3F1-4B20-A9BD-F8313D63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47625"/>
          <a:ext cx="4881563" cy="58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152400</xdr:rowOff>
    </xdr:from>
    <xdr:to>
      <xdr:col>9</xdr:col>
      <xdr:colOff>1247775</xdr:colOff>
      <xdr:row>47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104775</xdr:colOff>
      <xdr:row>0</xdr:row>
      <xdr:rowOff>114300</xdr:rowOff>
    </xdr:from>
    <xdr:to>
      <xdr:col>9</xdr:col>
      <xdr:colOff>1319213</xdr:colOff>
      <xdr:row>3</xdr:row>
      <xdr:rowOff>33972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3264C-A49A-4E67-A450-FDF6EA27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114300"/>
          <a:ext cx="4881563" cy="586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5</xdr:row>
      <xdr:rowOff>128587</xdr:rowOff>
    </xdr:from>
    <xdr:to>
      <xdr:col>15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57149</xdr:rowOff>
    </xdr:from>
    <xdr:to>
      <xdr:col>15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152400</xdr:rowOff>
    </xdr:from>
    <xdr:to>
      <xdr:col>15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152400</xdr:colOff>
      <xdr:row>0</xdr:row>
      <xdr:rowOff>171450</xdr:rowOff>
    </xdr:from>
    <xdr:to>
      <xdr:col>12</xdr:col>
      <xdr:colOff>461963</xdr:colOff>
      <xdr:row>3</xdr:row>
      <xdr:rowOff>91122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C7CEB-A4A5-4331-837C-E7F24E5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171450"/>
          <a:ext cx="4881563" cy="586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85725</xdr:rowOff>
    </xdr:from>
    <xdr:to>
      <xdr:col>10</xdr:col>
      <xdr:colOff>666750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233796</xdr:colOff>
      <xdr:row>0</xdr:row>
      <xdr:rowOff>95250</xdr:rowOff>
    </xdr:from>
    <xdr:to>
      <xdr:col>10</xdr:col>
      <xdr:colOff>482745</xdr:colOff>
      <xdr:row>2</xdr:row>
      <xdr:rowOff>214081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2C6029-1318-4E57-9945-2BDE79C8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64" y="95250"/>
          <a:ext cx="4881563" cy="586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47624</xdr:rowOff>
    </xdr:from>
    <xdr:to>
      <xdr:col>8</xdr:col>
      <xdr:colOff>685800</xdr:colOff>
      <xdr:row>46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415637</xdr:colOff>
      <xdr:row>0</xdr:row>
      <xdr:rowOff>103909</xdr:rowOff>
    </xdr:from>
    <xdr:to>
      <xdr:col>8</xdr:col>
      <xdr:colOff>526041</xdr:colOff>
      <xdr:row>2</xdr:row>
      <xdr:rowOff>222740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E4106-83D2-4B9E-A819-54347F4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6910" y="103909"/>
          <a:ext cx="4881563" cy="58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457200</xdr:colOff>
      <xdr:row>1</xdr:row>
      <xdr:rowOff>47625</xdr:rowOff>
    </xdr:from>
    <xdr:to>
      <xdr:col>21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100013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EC19B2-14A5-4117-9DB8-3AB95AAB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566738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372C-7704-478E-AE45-51DA7494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43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428625</xdr:colOff>
      <xdr:row>0</xdr:row>
      <xdr:rowOff>161925</xdr:rowOff>
    </xdr:from>
    <xdr:to>
      <xdr:col>8</xdr:col>
      <xdr:colOff>80963</xdr:colOff>
      <xdr:row>2</xdr:row>
      <xdr:rowOff>281622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A31A3-C971-44C6-97DB-C4EA23E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161925"/>
          <a:ext cx="4881563" cy="5864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10</xdr:col>
      <xdr:colOff>223838</xdr:colOff>
      <xdr:row>2</xdr:row>
      <xdr:rowOff>319722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6E758-2F26-4217-97A4-C8C521E9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200025"/>
          <a:ext cx="4881563" cy="58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workbookViewId="0">
      <selection activeCell="B33" sqref="B33"/>
    </sheetView>
  </sheetViews>
  <sheetFormatPr baseColWidth="10" defaultColWidth="11.42578125" defaultRowHeight="18.75"/>
  <cols>
    <col min="1" max="1" width="2.7109375" style="72" customWidth="1"/>
    <col min="2" max="16384" width="11.42578125" style="72"/>
  </cols>
  <sheetData>
    <row r="1" spans="2:19" ht="46.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74"/>
      <c r="O1" s="74"/>
      <c r="P1" s="74"/>
      <c r="Q1" s="74"/>
      <c r="R1" s="74"/>
      <c r="S1" s="74"/>
    </row>
    <row r="2" spans="2:19" ht="46.5">
      <c r="B2" s="152" t="s">
        <v>50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74"/>
      <c r="N2" s="74"/>
      <c r="O2" s="74"/>
      <c r="P2" s="74"/>
      <c r="Q2" s="74"/>
      <c r="R2" s="74"/>
      <c r="S2" s="74"/>
    </row>
    <row r="3" spans="2:19" ht="31.5">
      <c r="B3" s="151" t="s">
        <v>78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75"/>
      <c r="N3" s="75"/>
      <c r="O3" s="75"/>
      <c r="P3" s="75"/>
      <c r="Q3" s="75"/>
      <c r="R3" s="75"/>
      <c r="S3" s="75"/>
    </row>
    <row r="4" spans="2:19" ht="12.75" customHeight="1">
      <c r="B4" s="76"/>
      <c r="C4" s="76"/>
      <c r="D4" s="76"/>
      <c r="E4" s="76"/>
      <c r="F4" s="76"/>
      <c r="G4" s="76"/>
      <c r="H4" s="76"/>
      <c r="I4" s="77"/>
      <c r="J4" s="77"/>
      <c r="K4" s="77"/>
      <c r="L4" s="77"/>
      <c r="M4" s="77"/>
      <c r="N4" s="77"/>
      <c r="O4" s="77"/>
      <c r="P4" s="77"/>
    </row>
    <row r="22" spans="2:23">
      <c r="P22" s="77"/>
      <c r="Q22" s="77"/>
      <c r="R22" s="77"/>
      <c r="S22" s="77"/>
      <c r="T22" s="77"/>
      <c r="U22" s="77"/>
      <c r="V22" s="77"/>
      <c r="W22" s="77"/>
    </row>
    <row r="32" spans="2:23">
      <c r="B32" s="78" t="s">
        <v>79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16"/>
  <sheetViews>
    <sheetView showGridLines="0" tabSelected="1" workbookViewId="0">
      <selection activeCell="D21" sqref="D21"/>
    </sheetView>
  </sheetViews>
  <sheetFormatPr baseColWidth="10" defaultRowHeight="15.75"/>
  <cols>
    <col min="1" max="1" width="1.7109375" style="7" customWidth="1"/>
    <col min="2" max="2" width="25.140625" style="7" customWidth="1"/>
    <col min="3" max="11" width="25.7109375" style="7" customWidth="1"/>
    <col min="12" max="14" width="24" style="7" customWidth="1"/>
    <col min="15" max="16" width="24.7109375" style="7" customWidth="1"/>
    <col min="17" max="16384" width="11.42578125" style="7"/>
  </cols>
  <sheetData>
    <row r="1" spans="2:16">
      <c r="C1" s="70"/>
    </row>
    <row r="2" spans="2:16" ht="21">
      <c r="B2" s="1" t="s">
        <v>43</v>
      </c>
      <c r="E2" s="133" t="s">
        <v>80</v>
      </c>
    </row>
    <row r="3" spans="2:16">
      <c r="C3" s="70"/>
    </row>
    <row r="4" spans="2:16" ht="22.5" customHeight="1"/>
    <row r="5" spans="2:16" ht="18.75">
      <c r="B5" s="191" t="s">
        <v>76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44"/>
    </row>
    <row r="6" spans="2:16">
      <c r="B6" s="153" t="s">
        <v>9</v>
      </c>
      <c r="C6" s="153"/>
      <c r="D6" s="153"/>
    </row>
    <row r="7" spans="2:16" ht="54.95" customHeight="1">
      <c r="B7" s="79" t="s">
        <v>49</v>
      </c>
      <c r="C7" s="79">
        <v>2012</v>
      </c>
      <c r="D7" s="79">
        <v>2013</v>
      </c>
      <c r="E7" s="79">
        <v>2014</v>
      </c>
      <c r="F7" s="79">
        <v>2015</v>
      </c>
      <c r="G7" s="79">
        <v>2016</v>
      </c>
      <c r="H7" s="79">
        <v>2017</v>
      </c>
      <c r="I7" s="79">
        <v>2018</v>
      </c>
      <c r="J7" s="79">
        <v>2019</v>
      </c>
      <c r="K7" s="79">
        <v>2020</v>
      </c>
      <c r="L7" s="79">
        <v>2021</v>
      </c>
      <c r="M7" s="79">
        <v>2022</v>
      </c>
      <c r="N7" s="79">
        <v>2023</v>
      </c>
      <c r="O7" s="79">
        <v>2024</v>
      </c>
      <c r="P7" s="79">
        <v>2025</v>
      </c>
    </row>
    <row r="8" spans="2:16" ht="18" customHeight="1">
      <c r="B8" s="129" t="s">
        <v>12</v>
      </c>
      <c r="C8" s="11">
        <v>769809061.94999981</v>
      </c>
      <c r="D8" s="11">
        <v>1086124141.4499998</v>
      </c>
      <c r="E8" s="11">
        <v>1367043488.3669999</v>
      </c>
      <c r="F8" s="11">
        <v>1695427392.23</v>
      </c>
      <c r="G8" s="11">
        <v>2113847236.7300003</v>
      </c>
      <c r="H8" s="11">
        <v>2857078033.7299995</v>
      </c>
      <c r="I8" s="11">
        <v>3951949675.2900004</v>
      </c>
      <c r="J8" s="11">
        <v>5757757235.9899998</v>
      </c>
      <c r="K8" s="11">
        <v>7372440156.6599989</v>
      </c>
      <c r="L8" s="11">
        <v>12642404624.336748</v>
      </c>
      <c r="M8" s="11">
        <v>22476715001.219997</v>
      </c>
      <c r="N8" s="11">
        <v>56135696634.369995</v>
      </c>
      <c r="O8" s="11">
        <v>158437631795.58002</v>
      </c>
      <c r="P8" s="11">
        <v>244851958801.78842</v>
      </c>
    </row>
    <row r="9" spans="2:16" ht="18" customHeight="1">
      <c r="B9" s="130" t="s">
        <v>13</v>
      </c>
      <c r="C9" s="85">
        <v>68928423.299999997</v>
      </c>
      <c r="D9" s="85">
        <v>88553071.010000005</v>
      </c>
      <c r="E9" s="85">
        <v>102897053.73999999</v>
      </c>
      <c r="F9" s="85">
        <v>131645993.02000025</v>
      </c>
      <c r="G9" s="85">
        <v>180325129.67999998</v>
      </c>
      <c r="H9" s="85">
        <v>254238121.78</v>
      </c>
      <c r="I9" s="85">
        <v>281501256.88999999</v>
      </c>
      <c r="J9" s="85">
        <v>433836002.39000005</v>
      </c>
      <c r="K9" s="85">
        <v>549070244.79000008</v>
      </c>
      <c r="L9" s="85">
        <v>766912169.63000011</v>
      </c>
      <c r="M9" s="85">
        <v>1216061926.23</v>
      </c>
      <c r="N9" s="85">
        <v>2203867649.5</v>
      </c>
      <c r="O9" s="85">
        <v>6011858706.6900005</v>
      </c>
      <c r="P9" s="85">
        <v>6278629902.9799995</v>
      </c>
    </row>
    <row r="10" spans="2:16" ht="18" customHeight="1">
      <c r="B10" s="129" t="s">
        <v>14</v>
      </c>
      <c r="C10" s="11">
        <v>114185319.236</v>
      </c>
      <c r="D10" s="11">
        <v>171314316.29199997</v>
      </c>
      <c r="E10" s="11">
        <v>199658419.80000004</v>
      </c>
      <c r="F10" s="11">
        <v>259546799.98999998</v>
      </c>
      <c r="G10" s="11">
        <v>335593702.56</v>
      </c>
      <c r="H10" s="11">
        <v>439298178.9000001</v>
      </c>
      <c r="I10" s="11">
        <v>523620486.45999998</v>
      </c>
      <c r="J10" s="11">
        <v>802087375.03999996</v>
      </c>
      <c r="K10" s="11">
        <v>1057261180.7340002</v>
      </c>
      <c r="L10" s="11">
        <v>1808289297.4000003</v>
      </c>
      <c r="M10" s="11">
        <v>3641577253.5300002</v>
      </c>
      <c r="N10" s="11">
        <v>6694974211.7600012</v>
      </c>
      <c r="O10" s="11">
        <v>18013821361.510002</v>
      </c>
      <c r="P10" s="11">
        <v>21222650703.419003</v>
      </c>
    </row>
    <row r="11" spans="2:16" ht="18" customHeight="1">
      <c r="B11" s="129" t="s">
        <v>15</v>
      </c>
      <c r="C11" s="85">
        <v>69540782.319999993</v>
      </c>
      <c r="D11" s="85">
        <v>103424730.78999999</v>
      </c>
      <c r="E11" s="85">
        <v>130016729.01000001</v>
      </c>
      <c r="F11" s="85">
        <v>200587463.38999996</v>
      </c>
      <c r="G11" s="85">
        <v>262246903.27000001</v>
      </c>
      <c r="H11" s="85">
        <v>379229018.75</v>
      </c>
      <c r="I11" s="85">
        <v>459470433.07000005</v>
      </c>
      <c r="J11" s="85">
        <v>685624471.59000003</v>
      </c>
      <c r="K11" s="85">
        <v>732156175.38999987</v>
      </c>
      <c r="L11" s="85">
        <v>1311329892.95</v>
      </c>
      <c r="M11" s="85">
        <v>2124519415.5500002</v>
      </c>
      <c r="N11" s="85">
        <v>6670338283.8499994</v>
      </c>
      <c r="O11" s="85">
        <v>15624824419.670002</v>
      </c>
      <c r="P11" s="85">
        <v>28887236065.289993</v>
      </c>
    </row>
    <row r="12" spans="2:16" ht="18" customHeight="1">
      <c r="B12" s="129" t="s">
        <v>46</v>
      </c>
      <c r="C12" s="11">
        <v>1430288</v>
      </c>
      <c r="D12" s="11">
        <v>1934382.07</v>
      </c>
      <c r="E12" s="11">
        <v>1455559.1199999996</v>
      </c>
      <c r="F12" s="11">
        <v>1454615.42</v>
      </c>
      <c r="G12" s="11">
        <v>1522619.77</v>
      </c>
      <c r="H12" s="11">
        <v>1817114.78</v>
      </c>
      <c r="I12" s="11">
        <v>2011873.83</v>
      </c>
      <c r="J12" s="11">
        <v>874042.70000000007</v>
      </c>
      <c r="K12" s="11">
        <v>466783.38</v>
      </c>
      <c r="L12" s="11">
        <v>2278185.1500000004</v>
      </c>
      <c r="M12" s="11">
        <v>2787477.93</v>
      </c>
      <c r="N12" s="11">
        <v>4847228.0600000005</v>
      </c>
      <c r="O12" s="11">
        <v>6338979.3999999985</v>
      </c>
      <c r="P12" s="11">
        <v>863208.39</v>
      </c>
    </row>
    <row r="13" spans="2:16" ht="18" customHeight="1">
      <c r="B13" s="129" t="s">
        <v>47</v>
      </c>
      <c r="C13" s="85">
        <v>142097580.99400002</v>
      </c>
      <c r="D13" s="85">
        <v>197401563.778</v>
      </c>
      <c r="E13" s="85">
        <v>247923905.24000001</v>
      </c>
      <c r="F13" s="85">
        <v>295244261.50999999</v>
      </c>
      <c r="G13" s="85">
        <v>431221549.86999995</v>
      </c>
      <c r="H13" s="85">
        <v>602814703.6099999</v>
      </c>
      <c r="I13" s="85">
        <v>787491435.97000003</v>
      </c>
      <c r="J13" s="85">
        <v>1180225887.6400001</v>
      </c>
      <c r="K13" s="85">
        <v>1382314742.224</v>
      </c>
      <c r="L13" s="85">
        <v>2440181442.6612496</v>
      </c>
      <c r="M13" s="85">
        <v>3943911904.46</v>
      </c>
      <c r="N13" s="85">
        <v>6046979037.1199989</v>
      </c>
      <c r="O13" s="85">
        <v>14846042689.830002</v>
      </c>
      <c r="P13" s="85">
        <v>21252660275.504005</v>
      </c>
    </row>
    <row r="14" spans="2:16" ht="21.95" customHeight="1">
      <c r="B14" s="131" t="s">
        <v>67</v>
      </c>
      <c r="C14" s="132">
        <f>SUM(C8:C13)</f>
        <v>1165991455.7999997</v>
      </c>
      <c r="D14" s="132">
        <f t="shared" ref="D14:L14" si="0">SUM(D8:D13)</f>
        <v>1648752205.3899999</v>
      </c>
      <c r="E14" s="132">
        <f t="shared" si="0"/>
        <v>2048995155.2769997</v>
      </c>
      <c r="F14" s="132">
        <f t="shared" si="0"/>
        <v>2583906525.5600004</v>
      </c>
      <c r="G14" s="132">
        <f t="shared" si="0"/>
        <v>3324757141.8800001</v>
      </c>
      <c r="H14" s="132">
        <f t="shared" si="0"/>
        <v>4534475171.5500002</v>
      </c>
      <c r="I14" s="132">
        <f t="shared" si="0"/>
        <v>6006045161.5100002</v>
      </c>
      <c r="J14" s="132">
        <f t="shared" si="0"/>
        <v>8860405015.3500004</v>
      </c>
      <c r="K14" s="132">
        <f t="shared" si="0"/>
        <v>11093709283.177998</v>
      </c>
      <c r="L14" s="132">
        <f t="shared" si="0"/>
        <v>18971395612.127998</v>
      </c>
      <c r="M14" s="132">
        <f t="shared" ref="M14:N14" si="1">SUM(M8:M13)</f>
        <v>33405572978.919994</v>
      </c>
      <c r="N14" s="132">
        <f t="shared" si="1"/>
        <v>77756703044.659988</v>
      </c>
      <c r="O14" s="132">
        <f t="shared" ref="O14:P14" si="2">SUM(O8:O13)</f>
        <v>212940517952.68005</v>
      </c>
      <c r="P14" s="132">
        <f t="shared" si="2"/>
        <v>322493998957.37146</v>
      </c>
    </row>
    <row r="16" spans="2:16">
      <c r="B16" s="1" t="s">
        <v>48</v>
      </c>
    </row>
  </sheetData>
  <mergeCells count="2">
    <mergeCell ref="B6:D6"/>
    <mergeCell ref="B5:O5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20"/>
  <sheetViews>
    <sheetView showGridLines="0" topLeftCell="I1" workbookViewId="0">
      <selection activeCell="P7" sqref="P7"/>
    </sheetView>
  </sheetViews>
  <sheetFormatPr baseColWidth="10" defaultRowHeight="15.75"/>
  <cols>
    <col min="1" max="1" width="1.7109375" style="7" customWidth="1"/>
    <col min="2" max="2" width="18.28515625" style="70" customWidth="1"/>
    <col min="3" max="16" width="25.7109375" style="7" customWidth="1"/>
    <col min="17" max="16384" width="11.42578125" style="7"/>
  </cols>
  <sheetData>
    <row r="2" spans="2:16" ht="21">
      <c r="B2" s="1" t="s">
        <v>43</v>
      </c>
      <c r="E2" s="133" t="s">
        <v>80</v>
      </c>
    </row>
    <row r="3" spans="2:16" ht="19.5" customHeight="1"/>
    <row r="5" spans="2:16" ht="30" customHeight="1">
      <c r="B5" s="192" t="s">
        <v>75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45"/>
    </row>
    <row r="6" spans="2:16">
      <c r="C6" s="7" t="s">
        <v>9</v>
      </c>
    </row>
    <row r="7" spans="2:16" ht="54.95" customHeight="1">
      <c r="B7" s="79" t="s">
        <v>0</v>
      </c>
      <c r="C7" s="79">
        <v>2012</v>
      </c>
      <c r="D7" s="79">
        <v>2013</v>
      </c>
      <c r="E7" s="79">
        <v>2014</v>
      </c>
      <c r="F7" s="79">
        <v>2015</v>
      </c>
      <c r="G7" s="79">
        <v>2016</v>
      </c>
      <c r="H7" s="79">
        <v>2017</v>
      </c>
      <c r="I7" s="79">
        <v>2018</v>
      </c>
      <c r="J7" s="79">
        <v>2019</v>
      </c>
      <c r="K7" s="79">
        <v>2020</v>
      </c>
      <c r="L7" s="79">
        <v>2021</v>
      </c>
      <c r="M7" s="79">
        <v>2022</v>
      </c>
      <c r="N7" s="79">
        <v>2023</v>
      </c>
      <c r="O7" s="79">
        <v>2024</v>
      </c>
      <c r="P7" s="146">
        <v>2025</v>
      </c>
    </row>
    <row r="8" spans="2:16" ht="18" customHeight="1">
      <c r="B8" s="129" t="s">
        <v>23</v>
      </c>
      <c r="C8" s="11">
        <v>93053218</v>
      </c>
      <c r="D8" s="11">
        <v>135045479.19</v>
      </c>
      <c r="E8" s="11">
        <v>173682104.19</v>
      </c>
      <c r="F8" s="11">
        <v>183146473.13000003</v>
      </c>
      <c r="G8" s="11">
        <v>234991355.67000002</v>
      </c>
      <c r="H8" s="11">
        <v>326058273.89999998</v>
      </c>
      <c r="I8" s="11">
        <v>475165898.43000001</v>
      </c>
      <c r="J8" s="11">
        <v>624801012.17999995</v>
      </c>
      <c r="K8" s="11">
        <v>887894241.25</v>
      </c>
      <c r="L8" s="11">
        <v>1225703607.0999999</v>
      </c>
      <c r="M8" s="11">
        <v>2010060134.78</v>
      </c>
      <c r="N8" s="11">
        <v>4043461870.7199993</v>
      </c>
      <c r="O8" s="11">
        <v>12437580204.430002</v>
      </c>
      <c r="P8" s="147">
        <v>22974744127.670002</v>
      </c>
    </row>
    <row r="9" spans="2:16" ht="18" customHeight="1">
      <c r="B9" s="130" t="s">
        <v>24</v>
      </c>
      <c r="C9" s="85">
        <v>83615681.780000001</v>
      </c>
      <c r="D9" s="85">
        <v>123747100.92</v>
      </c>
      <c r="E9" s="85">
        <v>170691871.23699999</v>
      </c>
      <c r="F9" s="85">
        <v>215298311.63</v>
      </c>
      <c r="G9" s="85">
        <v>271235321</v>
      </c>
      <c r="H9" s="85">
        <v>326748404.93000001</v>
      </c>
      <c r="I9" s="85">
        <v>484716655.16999996</v>
      </c>
      <c r="J9" s="85">
        <v>634318841.96000004</v>
      </c>
      <c r="K9" s="85">
        <v>828196581.31999993</v>
      </c>
      <c r="L9" s="85">
        <v>1350995757.52</v>
      </c>
      <c r="M9" s="85">
        <v>2042395123.1800003</v>
      </c>
      <c r="N9" s="85">
        <v>4224191365.54</v>
      </c>
      <c r="O9" s="85">
        <v>13552963942.810003</v>
      </c>
      <c r="P9" s="148">
        <v>23126546178.079994</v>
      </c>
    </row>
    <row r="10" spans="2:16" ht="18" customHeight="1">
      <c r="B10" s="129" t="s">
        <v>25</v>
      </c>
      <c r="C10" s="11">
        <v>107558801.52</v>
      </c>
      <c r="D10" s="11">
        <v>148626673.41999999</v>
      </c>
      <c r="E10" s="11">
        <v>175434104.43000001</v>
      </c>
      <c r="F10" s="11">
        <v>253722016.00999999</v>
      </c>
      <c r="G10" s="11">
        <v>311997249</v>
      </c>
      <c r="H10" s="11">
        <v>402724864.41999996</v>
      </c>
      <c r="I10" s="11">
        <v>507812579.08000004</v>
      </c>
      <c r="J10" s="11">
        <v>758960510.50999975</v>
      </c>
      <c r="K10" s="11">
        <v>815394185.76999998</v>
      </c>
      <c r="L10" s="11">
        <v>1616880421.1200001</v>
      </c>
      <c r="M10" s="11">
        <v>2777621458.3199997</v>
      </c>
      <c r="N10" s="11">
        <v>5647869064.0100012</v>
      </c>
      <c r="O10" s="11">
        <v>14498823603.58</v>
      </c>
      <c r="P10" s="147">
        <v>22596198699.090004</v>
      </c>
    </row>
    <row r="11" spans="2:16" ht="18" customHeight="1">
      <c r="B11" s="129" t="s">
        <v>26</v>
      </c>
      <c r="C11" s="85">
        <v>84357533.129999995</v>
      </c>
      <c r="D11" s="85">
        <v>128291640.74000001</v>
      </c>
      <c r="E11" s="85">
        <v>149076186.07999998</v>
      </c>
      <c r="F11" s="85">
        <v>209244928.51000002</v>
      </c>
      <c r="G11" s="85">
        <v>258649173.44</v>
      </c>
      <c r="H11" s="85">
        <v>431096195.15999997</v>
      </c>
      <c r="I11" s="85">
        <v>427885116.69000006</v>
      </c>
      <c r="J11" s="85">
        <v>773902202.31000006</v>
      </c>
      <c r="K11" s="85">
        <v>861718810.96999979</v>
      </c>
      <c r="L11" s="85">
        <v>1479728236.938</v>
      </c>
      <c r="M11" s="85">
        <v>2361924282.5299997</v>
      </c>
      <c r="N11" s="85">
        <v>4904050928.7400007</v>
      </c>
      <c r="O11" s="85">
        <v>15480848677.940002</v>
      </c>
      <c r="P11" s="148">
        <v>25763443045.849998</v>
      </c>
    </row>
    <row r="12" spans="2:16" ht="18" customHeight="1">
      <c r="B12" s="129" t="s">
        <v>27</v>
      </c>
      <c r="C12" s="11">
        <v>92345216.579999998</v>
      </c>
      <c r="D12" s="11">
        <v>130360842.53</v>
      </c>
      <c r="E12" s="11">
        <v>155378235.94000003</v>
      </c>
      <c r="F12" s="11">
        <v>212803545.19999999</v>
      </c>
      <c r="G12" s="11">
        <v>252446063</v>
      </c>
      <c r="H12" s="11">
        <v>337035197.95999998</v>
      </c>
      <c r="I12" s="11">
        <v>473061429.61000001</v>
      </c>
      <c r="J12" s="11">
        <v>679813750.45000005</v>
      </c>
      <c r="K12" s="11">
        <v>926354484.51999998</v>
      </c>
      <c r="L12" s="11">
        <v>1341364987.5299997</v>
      </c>
      <c r="M12" s="11">
        <v>2462123733.6299996</v>
      </c>
      <c r="N12" s="11">
        <v>5456543395.3500004</v>
      </c>
      <c r="O12" s="11">
        <v>20766798345.049999</v>
      </c>
      <c r="P12" s="147">
        <v>29749596974.829994</v>
      </c>
    </row>
    <row r="13" spans="2:16" ht="18" customHeight="1">
      <c r="B13" s="129" t="s">
        <v>28</v>
      </c>
      <c r="C13" s="85">
        <v>89985825.019999996</v>
      </c>
      <c r="D13" s="85">
        <v>134632252.89999998</v>
      </c>
      <c r="E13" s="85">
        <v>155564931.05000001</v>
      </c>
      <c r="F13" s="85">
        <v>207394303.23999998</v>
      </c>
      <c r="G13" s="85">
        <v>244867727.49000001</v>
      </c>
      <c r="H13" s="85">
        <v>347040141.88999999</v>
      </c>
      <c r="I13" s="85">
        <v>471786599.22000003</v>
      </c>
      <c r="J13" s="85">
        <v>723341155.8499999</v>
      </c>
      <c r="K13" s="85">
        <v>868021054.21999991</v>
      </c>
      <c r="L13" s="85">
        <v>1499868771.1600001</v>
      </c>
      <c r="M13" s="85">
        <v>2519801042.5099998</v>
      </c>
      <c r="N13" s="85">
        <v>5713485652.3400002</v>
      </c>
      <c r="O13" s="85">
        <v>17598516666.75</v>
      </c>
      <c r="P13" s="148">
        <v>26396140688.588993</v>
      </c>
    </row>
    <row r="14" spans="2:16" ht="18" customHeight="1">
      <c r="B14" s="129" t="s">
        <v>29</v>
      </c>
      <c r="C14" s="11">
        <v>99408193.699999988</v>
      </c>
      <c r="D14" s="11">
        <v>140183870.74000001</v>
      </c>
      <c r="E14" s="11">
        <v>167455870.07999992</v>
      </c>
      <c r="F14" s="11">
        <v>220610391.05000001</v>
      </c>
      <c r="G14" s="11">
        <v>280794807.10000002</v>
      </c>
      <c r="H14" s="11">
        <v>367932365.94999999</v>
      </c>
      <c r="I14" s="11">
        <v>489632003.91999996</v>
      </c>
      <c r="J14" s="11">
        <v>701468332.30999994</v>
      </c>
      <c r="K14" s="11">
        <v>902534257.64499998</v>
      </c>
      <c r="L14" s="11">
        <v>1602014975.5199995</v>
      </c>
      <c r="M14" s="11">
        <v>2974986156.6599998</v>
      </c>
      <c r="N14" s="11">
        <v>6280174034.9499989</v>
      </c>
      <c r="O14" s="11">
        <v>19490157359.849998</v>
      </c>
      <c r="P14" s="147">
        <v>26741253016.779999</v>
      </c>
    </row>
    <row r="15" spans="2:16" ht="18" customHeight="1">
      <c r="B15" s="129" t="s">
        <v>30</v>
      </c>
      <c r="C15" s="85">
        <v>103435403.22999999</v>
      </c>
      <c r="D15" s="85">
        <v>163409068.56</v>
      </c>
      <c r="E15" s="85">
        <v>186573977.13</v>
      </c>
      <c r="F15" s="85">
        <v>214534199.12</v>
      </c>
      <c r="G15" s="85">
        <v>304751596.35000002</v>
      </c>
      <c r="H15" s="85">
        <v>377368836.86000001</v>
      </c>
      <c r="I15" s="85">
        <v>515125629.24000001</v>
      </c>
      <c r="J15" s="85">
        <v>787233583.19000006</v>
      </c>
      <c r="K15" s="85">
        <v>924316050.13999999</v>
      </c>
      <c r="L15" s="85">
        <v>1657447540.6099999</v>
      </c>
      <c r="M15" s="85">
        <v>3092355995.9400005</v>
      </c>
      <c r="N15" s="85">
        <v>6625043837.3399992</v>
      </c>
      <c r="O15" s="85">
        <v>19606065160.480003</v>
      </c>
      <c r="P15" s="148">
        <v>28027662985.220001</v>
      </c>
    </row>
    <row r="16" spans="2:16" ht="18" customHeight="1">
      <c r="B16" s="129" t="s">
        <v>31</v>
      </c>
      <c r="C16" s="11">
        <v>96985719.5</v>
      </c>
      <c r="D16" s="11">
        <v>138404191.80000001</v>
      </c>
      <c r="E16" s="11">
        <v>171676418.88000003</v>
      </c>
      <c r="F16" s="11">
        <v>214924343.78</v>
      </c>
      <c r="G16" s="11">
        <v>287396434.56</v>
      </c>
      <c r="H16" s="11">
        <v>397273064.88</v>
      </c>
      <c r="I16" s="11">
        <v>519439161.48000002</v>
      </c>
      <c r="J16" s="11">
        <v>769264128.11000001</v>
      </c>
      <c r="K16" s="11">
        <v>908828172.30999982</v>
      </c>
      <c r="L16" s="11">
        <v>1746578856.9699998</v>
      </c>
      <c r="M16" s="11">
        <v>3105577967.1999998</v>
      </c>
      <c r="N16" s="11">
        <v>7438527177.9800005</v>
      </c>
      <c r="O16" s="11">
        <v>19369609105.740002</v>
      </c>
      <c r="P16" s="147">
        <v>27990360085.219994</v>
      </c>
    </row>
    <row r="17" spans="2:16" ht="18" customHeight="1">
      <c r="B17" s="129" t="s">
        <v>32</v>
      </c>
      <c r="C17" s="85">
        <v>100148067.81999999</v>
      </c>
      <c r="D17" s="85">
        <v>133917047.47000001</v>
      </c>
      <c r="E17" s="85">
        <v>178411000.19</v>
      </c>
      <c r="F17" s="85">
        <v>212522494.07000026</v>
      </c>
      <c r="G17" s="85">
        <v>279068116.17000002</v>
      </c>
      <c r="H17" s="85">
        <v>406799420.68000001</v>
      </c>
      <c r="I17" s="85">
        <v>553435307.71000004</v>
      </c>
      <c r="J17" s="85">
        <v>773885855.1500001</v>
      </c>
      <c r="K17" s="85">
        <v>983872707.99999988</v>
      </c>
      <c r="L17" s="85">
        <v>1778604841.7</v>
      </c>
      <c r="M17" s="85">
        <v>3176923162.3199997</v>
      </c>
      <c r="N17" s="85">
        <v>8439470214.8999987</v>
      </c>
      <c r="O17" s="85">
        <v>19394879023.569996</v>
      </c>
      <c r="P17" s="148">
        <v>29273654123.429996</v>
      </c>
    </row>
    <row r="18" spans="2:16" ht="18" customHeight="1">
      <c r="B18" s="129" t="s">
        <v>33</v>
      </c>
      <c r="C18" s="11">
        <v>110286391.72</v>
      </c>
      <c r="D18" s="11">
        <v>136031477.38</v>
      </c>
      <c r="E18" s="11">
        <v>183802698.44</v>
      </c>
      <c r="F18" s="11">
        <v>219945235.21000004</v>
      </c>
      <c r="G18" s="11">
        <v>294087388.65999997</v>
      </c>
      <c r="H18" s="11">
        <v>406812727.0999999</v>
      </c>
      <c r="I18" s="11">
        <v>555789894.17000008</v>
      </c>
      <c r="J18" s="11">
        <v>848534842.99000001</v>
      </c>
      <c r="K18" s="11">
        <v>1032492412.443</v>
      </c>
      <c r="L18" s="11">
        <v>1853532845.8</v>
      </c>
      <c r="M18" s="11">
        <v>3357224160.0899997</v>
      </c>
      <c r="N18" s="11">
        <v>9086329561.4500008</v>
      </c>
      <c r="O18" s="11">
        <v>20375341991.93</v>
      </c>
      <c r="P18" s="147">
        <v>28915157522.57</v>
      </c>
    </row>
    <row r="19" spans="2:16" ht="18" customHeight="1">
      <c r="B19" s="129" t="s">
        <v>34</v>
      </c>
      <c r="C19" s="85">
        <v>104811403.80000003</v>
      </c>
      <c r="D19" s="85">
        <v>136102559.74000001</v>
      </c>
      <c r="E19" s="85">
        <v>181247757.62999991</v>
      </c>
      <c r="F19" s="85">
        <v>219760284.60999998</v>
      </c>
      <c r="G19" s="85">
        <v>304471909.44</v>
      </c>
      <c r="H19" s="85">
        <v>407585677.81999999</v>
      </c>
      <c r="I19" s="85">
        <v>532194886.79000008</v>
      </c>
      <c r="J19" s="85">
        <v>784880800.33999991</v>
      </c>
      <c r="K19" s="85">
        <v>1154100206.3399999</v>
      </c>
      <c r="L19" s="85">
        <v>1818674770.27</v>
      </c>
      <c r="M19" s="85">
        <v>3524579761.750001</v>
      </c>
      <c r="N19" s="85">
        <v>9897555941.3400002</v>
      </c>
      <c r="O19" s="85">
        <v>20368933870.549995</v>
      </c>
      <c r="P19" s="148">
        <v>30939241510.041405</v>
      </c>
    </row>
    <row r="20" spans="2:16" ht="21.95" customHeight="1">
      <c r="B20" s="131" t="s">
        <v>35</v>
      </c>
      <c r="C20" s="132">
        <f>+SUM(C8:C19)</f>
        <v>1165991455.8</v>
      </c>
      <c r="D20" s="132">
        <f t="shared" ref="D20:L20" si="0">+SUM(D8:D19)</f>
        <v>1648752205.3900001</v>
      </c>
      <c r="E20" s="132">
        <f t="shared" si="0"/>
        <v>2048995155.2770002</v>
      </c>
      <c r="F20" s="132">
        <f t="shared" si="0"/>
        <v>2583906525.5599999</v>
      </c>
      <c r="G20" s="132">
        <f t="shared" si="0"/>
        <v>3324757141.8800001</v>
      </c>
      <c r="H20" s="132">
        <f t="shared" si="0"/>
        <v>4534475171.5499992</v>
      </c>
      <c r="I20" s="132">
        <f t="shared" si="0"/>
        <v>6006045161.5100002</v>
      </c>
      <c r="J20" s="132">
        <f t="shared" si="0"/>
        <v>8860405015.3500004</v>
      </c>
      <c r="K20" s="132">
        <f t="shared" si="0"/>
        <v>11093723164.927999</v>
      </c>
      <c r="L20" s="132">
        <f t="shared" si="0"/>
        <v>18971395612.237999</v>
      </c>
      <c r="M20" s="132">
        <f t="shared" ref="M20:N20" si="1">+SUM(M8:M19)</f>
        <v>33405572978.91</v>
      </c>
      <c r="N20" s="132">
        <f t="shared" si="1"/>
        <v>77756703044.660004</v>
      </c>
      <c r="O20" s="132">
        <f t="shared" ref="O20:P20" si="2">+SUM(O8:O19)</f>
        <v>212940517952.67999</v>
      </c>
      <c r="P20" s="132">
        <f t="shared" si="2"/>
        <v>322493998957.37036</v>
      </c>
    </row>
  </sheetData>
  <mergeCells count="1">
    <mergeCell ref="B5:O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showGridLines="0" topLeftCell="A13" workbookViewId="0">
      <selection activeCell="H18" sqref="H18:H19"/>
    </sheetView>
  </sheetViews>
  <sheetFormatPr baseColWidth="10" defaultRowHeight="15.75"/>
  <cols>
    <col min="1" max="1" width="1.7109375" style="7" customWidth="1"/>
    <col min="2" max="2" width="15.7109375" style="7" customWidth="1"/>
    <col min="3" max="3" width="19.5703125" style="7" customWidth="1"/>
    <col min="4" max="4" width="15" style="7" bestFit="1" customWidth="1"/>
    <col min="5" max="5" width="17.42578125" style="7" customWidth="1"/>
    <col min="6" max="6" width="17.5703125" style="7" customWidth="1"/>
    <col min="7" max="7" width="17.7109375" style="7" customWidth="1"/>
    <col min="8" max="8" width="16.85546875" style="7" customWidth="1"/>
    <col min="9" max="9" width="20.42578125" style="7" customWidth="1"/>
    <col min="10" max="10" width="22.5703125" style="7" customWidth="1"/>
    <col min="11" max="16384" width="11.42578125" style="7"/>
  </cols>
  <sheetData>
    <row r="1" spans="2:22">
      <c r="V1" s="8"/>
    </row>
    <row r="2" spans="2:22" ht="21">
      <c r="B2" s="1" t="s">
        <v>43</v>
      </c>
      <c r="E2" s="133" t="s">
        <v>80</v>
      </c>
      <c r="V2" s="8"/>
    </row>
    <row r="3" spans="2:22">
      <c r="V3" s="8"/>
    </row>
    <row r="5" spans="2:22" s="10" customFormat="1" ht="30" customHeight="1">
      <c r="B5" s="154" t="s">
        <v>69</v>
      </c>
      <c r="C5" s="155"/>
      <c r="D5" s="155"/>
      <c r="E5" s="155"/>
      <c r="F5" s="155"/>
      <c r="G5" s="155"/>
      <c r="H5" s="155"/>
      <c r="I5" s="155"/>
      <c r="J5" s="155"/>
    </row>
    <row r="6" spans="2:22">
      <c r="B6" s="153" t="s">
        <v>9</v>
      </c>
      <c r="C6" s="153"/>
      <c r="D6" s="153"/>
    </row>
    <row r="7" spans="2:22" ht="60.75" customHeight="1">
      <c r="B7" s="79" t="s">
        <v>0</v>
      </c>
      <c r="C7" s="79" t="s">
        <v>1</v>
      </c>
      <c r="D7" s="79" t="s">
        <v>2</v>
      </c>
      <c r="E7" s="79" t="s">
        <v>3</v>
      </c>
      <c r="F7" s="79" t="s">
        <v>4</v>
      </c>
      <c r="G7" s="80" t="s">
        <v>5</v>
      </c>
      <c r="H7" s="79" t="s">
        <v>7</v>
      </c>
      <c r="I7" s="81" t="s">
        <v>56</v>
      </c>
      <c r="J7" s="81" t="s">
        <v>6</v>
      </c>
    </row>
    <row r="8" spans="2:22">
      <c r="B8" s="82">
        <v>45658</v>
      </c>
      <c r="C8" s="11">
        <v>18108390255.369999</v>
      </c>
      <c r="D8" s="11">
        <v>175564755.32999998</v>
      </c>
      <c r="E8" s="11">
        <v>989134614.13000011</v>
      </c>
      <c r="F8" s="11">
        <v>2015692925.6199994</v>
      </c>
      <c r="G8" s="11">
        <v>0</v>
      </c>
      <c r="H8" s="12">
        <f t="shared" ref="H8:H19" si="0">+SUM(C8:G8)</f>
        <v>21288782550.450001</v>
      </c>
      <c r="I8" s="11">
        <v>1685961577.2199998</v>
      </c>
      <c r="J8" s="12">
        <f t="shared" ref="J8:J19" si="1">+H8+I8</f>
        <v>22974744127.670002</v>
      </c>
    </row>
    <row r="9" spans="2:22">
      <c r="B9" s="82">
        <v>45689</v>
      </c>
      <c r="C9" s="85">
        <v>17292783900.849998</v>
      </c>
      <c r="D9" s="85">
        <v>1740350655.9399998</v>
      </c>
      <c r="E9" s="85">
        <v>715447494.07000005</v>
      </c>
      <c r="F9" s="85">
        <v>1969911901.9599998</v>
      </c>
      <c r="G9" s="85"/>
      <c r="H9" s="86">
        <f t="shared" si="0"/>
        <v>21718493952.819996</v>
      </c>
      <c r="I9" s="85">
        <v>1408052225.26</v>
      </c>
      <c r="J9" s="86">
        <f t="shared" si="1"/>
        <v>23126546178.079994</v>
      </c>
      <c r="L9" s="137"/>
    </row>
    <row r="10" spans="2:22">
      <c r="B10" s="82">
        <v>45717</v>
      </c>
      <c r="C10" s="11">
        <v>17285711313.52</v>
      </c>
      <c r="D10" s="11">
        <v>944556498.51999998</v>
      </c>
      <c r="E10" s="11">
        <v>707098615.24000013</v>
      </c>
      <c r="F10" s="11">
        <v>2146940394.7600005</v>
      </c>
      <c r="G10" s="11">
        <v>839782.29</v>
      </c>
      <c r="H10" s="12">
        <f t="shared" si="0"/>
        <v>21085146604.330006</v>
      </c>
      <c r="I10" s="11">
        <v>1511052094.76</v>
      </c>
      <c r="J10" s="12">
        <f t="shared" si="1"/>
        <v>22596198699.090004</v>
      </c>
    </row>
    <row r="11" spans="2:22">
      <c r="B11" s="82">
        <v>45748</v>
      </c>
      <c r="C11" s="85">
        <v>18699215508.029999</v>
      </c>
      <c r="D11" s="85">
        <v>533835815.62000006</v>
      </c>
      <c r="E11" s="85">
        <v>2695897538.77</v>
      </c>
      <c r="F11" s="85">
        <v>2052085961.6999998</v>
      </c>
      <c r="G11" s="85"/>
      <c r="H11" s="86">
        <f t="shared" si="0"/>
        <v>23981034824.119999</v>
      </c>
      <c r="I11" s="85">
        <v>1782408221.73</v>
      </c>
      <c r="J11" s="86">
        <f t="shared" si="1"/>
        <v>25763443045.849998</v>
      </c>
    </row>
    <row r="12" spans="2:22">
      <c r="B12" s="82">
        <v>45778</v>
      </c>
      <c r="C12" s="11">
        <v>20087512625.759998</v>
      </c>
      <c r="D12" s="11">
        <v>386481649.34000009</v>
      </c>
      <c r="E12" s="11">
        <v>4756470231.9099998</v>
      </c>
      <c r="F12" s="11">
        <v>2397277832.1900001</v>
      </c>
      <c r="G12" s="11">
        <v>19415.689999999999</v>
      </c>
      <c r="H12" s="12">
        <f t="shared" si="0"/>
        <v>27627761754.889996</v>
      </c>
      <c r="I12" s="11">
        <v>2121835219.9400001</v>
      </c>
      <c r="J12" s="12">
        <f t="shared" si="1"/>
        <v>29749596974.829994</v>
      </c>
    </row>
    <row r="13" spans="2:22">
      <c r="B13" s="82">
        <v>45809</v>
      </c>
      <c r="C13" s="85">
        <v>20394017094.659996</v>
      </c>
      <c r="D13" s="85">
        <v>345108723.26000005</v>
      </c>
      <c r="E13" s="85">
        <v>1536342741.4289999</v>
      </c>
      <c r="F13" s="85">
        <v>2456662597.429997</v>
      </c>
      <c r="G13" s="85">
        <v>0</v>
      </c>
      <c r="H13" s="86">
        <f t="shared" si="0"/>
        <v>24732131156.778992</v>
      </c>
      <c r="I13" s="85">
        <v>1664009531.8110001</v>
      </c>
      <c r="J13" s="86">
        <f t="shared" si="1"/>
        <v>26396140688.589993</v>
      </c>
    </row>
    <row r="14" spans="2:22">
      <c r="B14" s="82">
        <v>45839</v>
      </c>
      <c r="C14" s="11">
        <v>20251113003.279999</v>
      </c>
      <c r="D14" s="11">
        <v>399144153.39999986</v>
      </c>
      <c r="E14" s="11">
        <v>1742837138.0500002</v>
      </c>
      <c r="F14" s="11">
        <v>2637198463.9300003</v>
      </c>
      <c r="G14" s="11">
        <v>0</v>
      </c>
      <c r="H14" s="12">
        <f t="shared" si="0"/>
        <v>25030292758.66</v>
      </c>
      <c r="I14" s="11">
        <v>1710960258.1200001</v>
      </c>
      <c r="J14" s="12">
        <f t="shared" si="1"/>
        <v>26741253016.779999</v>
      </c>
    </row>
    <row r="15" spans="2:22">
      <c r="B15" s="82">
        <v>45870</v>
      </c>
      <c r="C15" s="85">
        <v>21439294398.509998</v>
      </c>
      <c r="D15" s="85">
        <v>416918206.57999998</v>
      </c>
      <c r="E15" s="85">
        <v>1753100511.5600004</v>
      </c>
      <c r="F15" s="85">
        <v>2680164421.3899994</v>
      </c>
      <c r="G15" s="85">
        <v>0</v>
      </c>
      <c r="H15" s="86">
        <f t="shared" si="0"/>
        <v>26289477538.040001</v>
      </c>
      <c r="I15" s="85">
        <v>1738185447.1800001</v>
      </c>
      <c r="J15" s="86">
        <f t="shared" si="1"/>
        <v>28027662985.220001</v>
      </c>
    </row>
    <row r="16" spans="2:22">
      <c r="B16" s="82">
        <v>45901</v>
      </c>
      <c r="C16" s="11">
        <v>21744626745.309998</v>
      </c>
      <c r="D16" s="11">
        <v>332422215.09000003</v>
      </c>
      <c r="E16" s="11">
        <v>1578193757.8299999</v>
      </c>
      <c r="F16" s="11">
        <v>2684694717.7800002</v>
      </c>
      <c r="G16" s="11">
        <v>3000</v>
      </c>
      <c r="H16" s="12">
        <f t="shared" si="0"/>
        <v>26339940436.009995</v>
      </c>
      <c r="I16" s="11">
        <v>1650419649.21</v>
      </c>
      <c r="J16" s="12">
        <f t="shared" si="1"/>
        <v>27990360085.219994</v>
      </c>
    </row>
    <row r="17" spans="2:10">
      <c r="B17" s="82">
        <v>45931</v>
      </c>
      <c r="C17" s="85">
        <v>22756998707.98</v>
      </c>
      <c r="D17" s="85">
        <v>319643754.37</v>
      </c>
      <c r="E17" s="85">
        <v>1496035466.22</v>
      </c>
      <c r="F17" s="85">
        <v>2795010941.4200001</v>
      </c>
      <c r="G17" s="85">
        <v>1010.41</v>
      </c>
      <c r="H17" s="86">
        <f t="shared" si="0"/>
        <v>27367689880.399998</v>
      </c>
      <c r="I17" s="85">
        <v>1905964243.03</v>
      </c>
      <c r="J17" s="86">
        <f t="shared" si="1"/>
        <v>29273654123.429996</v>
      </c>
    </row>
    <row r="18" spans="2:10">
      <c r="B18" s="82">
        <v>45962</v>
      </c>
      <c r="C18" s="11">
        <v>22836090054.809998</v>
      </c>
      <c r="D18" s="11">
        <v>284370601.03000003</v>
      </c>
      <c r="E18" s="11">
        <v>1350838363.6499999</v>
      </c>
      <c r="F18" s="11">
        <v>2584276474.75</v>
      </c>
      <c r="G18" s="11"/>
      <c r="H18" s="12">
        <f t="shared" si="0"/>
        <v>27055575494.239998</v>
      </c>
      <c r="I18" s="11">
        <v>1859582028.3299999</v>
      </c>
      <c r="J18" s="12">
        <f t="shared" si="1"/>
        <v>28915157522.57</v>
      </c>
    </row>
    <row r="19" spans="2:10">
      <c r="B19" s="82">
        <v>45992</v>
      </c>
      <c r="C19" s="85">
        <v>23956205193.708405</v>
      </c>
      <c r="D19" s="85">
        <v>400232874.50000006</v>
      </c>
      <c r="E19" s="85">
        <v>1901254230.5599999</v>
      </c>
      <c r="F19" s="85">
        <v>2467319432.3600001</v>
      </c>
      <c r="G19" s="85"/>
      <c r="H19" s="86">
        <f t="shared" si="0"/>
        <v>28725011731.128407</v>
      </c>
      <c r="I19" s="85">
        <v>2214229778.9130001</v>
      </c>
      <c r="J19" s="86">
        <f t="shared" si="1"/>
        <v>30939241510.041405</v>
      </c>
    </row>
    <row r="20" spans="2:10" s="14" customFormat="1">
      <c r="B20" s="13"/>
      <c r="C20" s="11"/>
      <c r="D20" s="11"/>
      <c r="E20" s="11"/>
      <c r="F20" s="11"/>
      <c r="G20" s="11"/>
      <c r="H20" s="12"/>
      <c r="I20" s="11"/>
      <c r="J20" s="12"/>
    </row>
    <row r="21" spans="2:10" ht="42" customHeight="1">
      <c r="B21" s="83" t="s">
        <v>57</v>
      </c>
      <c r="C21" s="85">
        <f t="shared" ref="C21:J21" si="2">SUM(C8:C19)</f>
        <v>244851958801.78842</v>
      </c>
      <c r="D21" s="85">
        <f t="shared" si="2"/>
        <v>6278629902.9799995</v>
      </c>
      <c r="E21" s="85">
        <f t="shared" si="2"/>
        <v>21222650703.419003</v>
      </c>
      <c r="F21" s="85">
        <f t="shared" si="2"/>
        <v>28887236065.289993</v>
      </c>
      <c r="G21" s="85">
        <f t="shared" si="2"/>
        <v>863208.39</v>
      </c>
      <c r="H21" s="84">
        <f>SUM(H8:H19)</f>
        <v>301241338681.86737</v>
      </c>
      <c r="I21" s="86">
        <f t="shared" si="2"/>
        <v>21252660275.504005</v>
      </c>
      <c r="J21" s="84">
        <f t="shared" si="2"/>
        <v>322493998957.37134</v>
      </c>
    </row>
    <row r="22" spans="2:10" s="14" customFormat="1" ht="52.5" customHeight="1">
      <c r="B22" s="83" t="s">
        <v>58</v>
      </c>
      <c r="C22" s="15">
        <f>+C21*100/$J$21</f>
        <v>75.9245007948672</v>
      </c>
      <c r="D22" s="15">
        <f>+D21*100/$J$21</f>
        <v>1.9468982130764971</v>
      </c>
      <c r="E22" s="15">
        <f>+E21*100/$J$21</f>
        <v>6.5807893393465298</v>
      </c>
      <c r="F22" s="15">
        <f>+F21*100/$J$21</f>
        <v>8.9574491800414666</v>
      </c>
      <c r="G22" s="15">
        <f>+G21*100/$J$21</f>
        <v>2.6766649698622844E-4</v>
      </c>
      <c r="H22" s="16">
        <f>+H21/J21*100</f>
        <v>93.409905193828664</v>
      </c>
      <c r="I22" s="15">
        <f>+I21*100/$J$21</f>
        <v>6.5900948061713471</v>
      </c>
      <c r="J22" s="16">
        <f>+J21*100/$J$21</f>
        <v>100</v>
      </c>
    </row>
    <row r="23" spans="2:10">
      <c r="C23" s="10"/>
      <c r="D23" s="10"/>
      <c r="E23" s="10"/>
      <c r="F23" s="10"/>
      <c r="G23" s="10"/>
      <c r="H23" s="10"/>
      <c r="I23" s="10"/>
      <c r="J23" s="10"/>
    </row>
    <row r="24" spans="2:10" ht="31.5">
      <c r="B24" s="83" t="s">
        <v>8</v>
      </c>
      <c r="C24" s="87">
        <f>+AVERAGE(C8:C19)</f>
        <v>20404329900.149036</v>
      </c>
      <c r="D24" s="87">
        <f t="shared" ref="D24:I24" si="3">+AVERAGE(D8:D19)</f>
        <v>523219158.58166665</v>
      </c>
      <c r="E24" s="87">
        <f>+AVERAGE(E8:E19)</f>
        <v>1768554225.2849169</v>
      </c>
      <c r="F24" s="87">
        <f t="shared" si="3"/>
        <v>2407269672.1074996</v>
      </c>
      <c r="G24" s="87">
        <f t="shared" si="3"/>
        <v>107901.04875</v>
      </c>
      <c r="H24" s="84">
        <f t="shared" si="3"/>
        <v>25103444890.155613</v>
      </c>
      <c r="I24" s="88">
        <f t="shared" si="3"/>
        <v>1771055022.958667</v>
      </c>
      <c r="J24" s="84">
        <f>+AVERAGE(J8:J19)</f>
        <v>26874499913.114277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showGridLines="0" workbookViewId="0">
      <selection activeCell="D20" sqref="D20"/>
    </sheetView>
  </sheetViews>
  <sheetFormatPr baseColWidth="10" defaultRowHeight="15.75"/>
  <cols>
    <col min="1" max="1" width="1.7109375" style="7" customWidth="1"/>
    <col min="2" max="2" width="11.42578125" style="7"/>
    <col min="3" max="3" width="23.85546875" style="7" customWidth="1"/>
    <col min="4" max="4" width="18.7109375" style="7" customWidth="1"/>
    <col min="5" max="5" width="20.7109375" style="7" customWidth="1"/>
    <col min="6" max="7" width="11.42578125" style="7" customWidth="1"/>
    <col min="8" max="16384" width="11.42578125" style="7"/>
  </cols>
  <sheetData>
    <row r="1" spans="2:22">
      <c r="V1" s="8"/>
    </row>
    <row r="2" spans="2:22" ht="21">
      <c r="B2" s="1" t="s">
        <v>43</v>
      </c>
      <c r="E2" s="133" t="s">
        <v>80</v>
      </c>
      <c r="V2" s="8"/>
    </row>
    <row r="3" spans="2:22">
      <c r="V3" s="8"/>
    </row>
    <row r="6" spans="2:22" ht="35.25" customHeight="1">
      <c r="B6" s="156" t="s">
        <v>74</v>
      </c>
      <c r="C6" s="156"/>
      <c r="D6" s="156"/>
      <c r="E6" s="156"/>
    </row>
    <row r="7" spans="2:22" ht="15" customHeight="1">
      <c r="B7" s="157" t="s">
        <v>10</v>
      </c>
      <c r="C7" s="157"/>
      <c r="D7" s="157"/>
      <c r="E7" s="157"/>
    </row>
    <row r="8" spans="2:22" ht="54.95" customHeight="1">
      <c r="B8" s="89" t="s">
        <v>0</v>
      </c>
      <c r="C8" s="134" t="s">
        <v>6</v>
      </c>
      <c r="D8" s="90" t="s">
        <v>59</v>
      </c>
      <c r="E8" s="90" t="s">
        <v>60</v>
      </c>
    </row>
    <row r="9" spans="2:22">
      <c r="B9" s="82">
        <v>45658</v>
      </c>
      <c r="C9" s="17">
        <f>+'1. Rec Mensual y Acumulada 2025'!J8</f>
        <v>22974744127.670002</v>
      </c>
      <c r="D9" s="18">
        <v>12.79</v>
      </c>
      <c r="E9" s="18">
        <v>84.72</v>
      </c>
    </row>
    <row r="10" spans="2:22">
      <c r="B10" s="82">
        <v>45689</v>
      </c>
      <c r="C10" s="108">
        <f>+'1. Rec Mensual y Acumulada 2025'!J9</f>
        <v>23126546178.079994</v>
      </c>
      <c r="D10" s="111">
        <f t="shared" ref="D10:D13" si="0">+(C10/C9-1)*100</f>
        <v>0.66073445504521988</v>
      </c>
      <c r="E10" s="111">
        <v>77.38</v>
      </c>
    </row>
    <row r="11" spans="2:22">
      <c r="B11" s="82">
        <v>45717</v>
      </c>
      <c r="C11" s="17">
        <f>+'1. Rec Mensual y Acumulada 2025'!J10</f>
        <v>22596198699.090004</v>
      </c>
      <c r="D11" s="18">
        <f t="shared" si="0"/>
        <v>-2.2932411736114267</v>
      </c>
      <c r="E11" s="18">
        <v>55.85</v>
      </c>
    </row>
    <row r="12" spans="2:22">
      <c r="B12" s="82">
        <v>45748</v>
      </c>
      <c r="C12" s="108">
        <f>+'1. Rec Mensual y Acumulada 2025'!J11</f>
        <v>25763443045.849998</v>
      </c>
      <c r="D12" s="111">
        <f t="shared" si="0"/>
        <v>14.016713115943457</v>
      </c>
      <c r="E12" s="111">
        <v>66.42</v>
      </c>
    </row>
    <row r="13" spans="2:22">
      <c r="B13" s="82">
        <v>45778</v>
      </c>
      <c r="C13" s="17">
        <f>+'1. Rec Mensual y Acumulada 2025'!J12</f>
        <v>29749596974.829994</v>
      </c>
      <c r="D13" s="18">
        <f t="shared" si="0"/>
        <v>15.472132051162667</v>
      </c>
      <c r="E13" s="18">
        <v>61.87</v>
      </c>
    </row>
    <row r="14" spans="2:22">
      <c r="B14" s="82">
        <v>45809</v>
      </c>
      <c r="C14" s="108">
        <f>+'1. Rec Mensual y Acumulada 2025'!J13</f>
        <v>26396140688.589993</v>
      </c>
      <c r="D14" s="111">
        <f t="shared" ref="D14" si="1">+(C14/C13-1)*100</f>
        <v>-11.272274676787164</v>
      </c>
      <c r="E14" s="111">
        <v>49.99</v>
      </c>
    </row>
    <row r="15" spans="2:22">
      <c r="B15" s="82">
        <v>45839</v>
      </c>
      <c r="C15" s="17">
        <f>+'1. Rec Mensual y Acumulada 2025'!J14</f>
        <v>26741253016.779999</v>
      </c>
      <c r="D15" s="18">
        <v>1.31</v>
      </c>
      <c r="E15" s="18">
        <v>37.200000000000003</v>
      </c>
    </row>
    <row r="16" spans="2:22">
      <c r="B16" s="82">
        <v>45870</v>
      </c>
      <c r="C16" s="108">
        <f>+'1. Rec Mensual y Acumulada 2025'!J15</f>
        <v>28027662985.220001</v>
      </c>
      <c r="D16" s="111">
        <f t="shared" ref="D16:D19" si="2">+(C16/C15-1)*100</f>
        <v>4.8105822402292997</v>
      </c>
      <c r="E16" s="111">
        <v>42.95</v>
      </c>
    </row>
    <row r="17" spans="2:5">
      <c r="B17" s="82">
        <v>45901</v>
      </c>
      <c r="C17" s="17">
        <f>+'1. Rec Mensual y Acumulada 2025'!J16</f>
        <v>27990360085.219994</v>
      </c>
      <c r="D17" s="18">
        <f t="shared" si="2"/>
        <v>-0.13309315164692359</v>
      </c>
      <c r="E17" s="18">
        <v>44.51</v>
      </c>
    </row>
    <row r="18" spans="2:5">
      <c r="B18" s="82">
        <v>45931</v>
      </c>
      <c r="C18" s="108">
        <f>+'1. Rec Mensual y Acumulada 2025'!J17</f>
        <v>29273654123.429996</v>
      </c>
      <c r="D18" s="111">
        <f t="shared" si="2"/>
        <v>4.584771450966918</v>
      </c>
      <c r="E18" s="111">
        <v>50.93</v>
      </c>
    </row>
    <row r="19" spans="2:5">
      <c r="B19" s="82">
        <v>45962</v>
      </c>
      <c r="C19" s="17">
        <v>28915157522.57</v>
      </c>
      <c r="D19" s="18">
        <f t="shared" si="2"/>
        <v>-1.2246390537663188</v>
      </c>
      <c r="E19" s="18">
        <v>41.91</v>
      </c>
    </row>
    <row r="20" spans="2:5">
      <c r="B20" s="82">
        <v>45992</v>
      </c>
      <c r="C20" s="108">
        <v>30939241510.041405</v>
      </c>
      <c r="D20" s="111">
        <f t="shared" ref="D20" si="3">+(C20/C19-1)*100</f>
        <v>7.0000794078036277</v>
      </c>
      <c r="E20" s="111">
        <v>51.89</v>
      </c>
    </row>
    <row r="21" spans="2:5" ht="35.1" customHeight="1">
      <c r="B21" s="135" t="s">
        <v>6</v>
      </c>
      <c r="C21" s="136">
        <f>SUM(C9:C20)</f>
        <v>322493998957.37134</v>
      </c>
      <c r="D21" s="19"/>
      <c r="E21" s="20"/>
    </row>
    <row r="22" spans="2:5">
      <c r="C22" s="21"/>
      <c r="D22" s="21"/>
      <c r="E22" s="21"/>
    </row>
  </sheetData>
  <mergeCells count="2">
    <mergeCell ref="B6:E6"/>
    <mergeCell ref="B7:E7"/>
  </mergeCells>
  <conditionalFormatting sqref="C16">
    <cfRule type="cellIs" dxfId="66" priority="1" stopIfTrue="1" operator="lessThan">
      <formula>0</formula>
    </cfRule>
  </conditionalFormatting>
  <conditionalFormatting sqref="D9:E9 C10 D11:E11 C12 D13:E13 C14 D15:E15 D17:E17 C18 D19:E19 C20">
    <cfRule type="cellIs" dxfId="65" priority="33" stopIfTrue="1" operator="lessThan">
      <formula>0</formula>
    </cfRule>
  </conditionalFormatting>
  <conditionalFormatting sqref="D10:E10">
    <cfRule type="cellIs" dxfId="64" priority="2" stopIfTrue="1" operator="lessThan">
      <formula>0</formula>
    </cfRule>
  </conditionalFormatting>
  <conditionalFormatting sqref="D12:E12 D14:E14 D16:E16 D18:E18 D20:E20">
    <cfRule type="cellIs" dxfId="63" priority="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2"/>
  <sheetViews>
    <sheetView showGridLines="0" topLeftCell="B1" zoomScaleNormal="100" workbookViewId="0">
      <selection activeCell="G19" sqref="G19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36.7109375" style="7" customWidth="1"/>
    <col min="4" max="5" width="19.7109375" style="7" customWidth="1"/>
    <col min="6" max="6" width="19.5703125" style="7" customWidth="1"/>
    <col min="7" max="7" width="11.7109375" style="7" bestFit="1" customWidth="1"/>
    <col min="8" max="8" width="1.7109375" style="7" customWidth="1"/>
    <col min="9" max="9" width="17.7109375" style="7" customWidth="1"/>
    <col min="10" max="10" width="18.85546875" style="7" customWidth="1"/>
    <col min="11" max="11" width="11.7109375" style="7" bestFit="1" customWidth="1"/>
    <col min="12" max="12" width="12" style="7" bestFit="1" customWidth="1"/>
    <col min="13" max="16384" width="11.42578125" style="7"/>
  </cols>
  <sheetData>
    <row r="2" spans="2:14" ht="21">
      <c r="B2" s="1" t="s">
        <v>43</v>
      </c>
      <c r="E2" s="133" t="s">
        <v>80</v>
      </c>
    </row>
    <row r="3" spans="2:14" ht="29.25" customHeight="1"/>
    <row r="4" spans="2:14" ht="30" customHeight="1">
      <c r="B4" s="162" t="s">
        <v>81</v>
      </c>
      <c r="C4" s="162"/>
      <c r="D4" s="162"/>
      <c r="E4" s="162"/>
      <c r="F4" s="162"/>
      <c r="G4" s="162"/>
      <c r="H4" s="162"/>
      <c r="I4" s="162"/>
      <c r="J4" s="162"/>
      <c r="K4" s="162"/>
    </row>
    <row r="5" spans="2:14" ht="15" customHeight="1">
      <c r="B5" s="169"/>
      <c r="C5" s="169"/>
      <c r="D5" s="169"/>
    </row>
    <row r="6" spans="2:14" ht="33" customHeight="1">
      <c r="B6" s="172" t="s">
        <v>11</v>
      </c>
      <c r="C6" s="173"/>
      <c r="D6" s="158" t="s">
        <v>82</v>
      </c>
      <c r="E6" s="158" t="s">
        <v>77</v>
      </c>
      <c r="F6" s="170" t="s">
        <v>53</v>
      </c>
      <c r="G6" s="171"/>
      <c r="I6" s="158" t="s">
        <v>83</v>
      </c>
      <c r="J6" s="170" t="s">
        <v>52</v>
      </c>
      <c r="K6" s="171"/>
    </row>
    <row r="7" spans="2:14" ht="23.25" customHeight="1">
      <c r="B7" s="174"/>
      <c r="C7" s="175"/>
      <c r="D7" s="159"/>
      <c r="E7" s="159"/>
      <c r="F7" s="91" t="s">
        <v>54</v>
      </c>
      <c r="G7" s="91" t="s">
        <v>55</v>
      </c>
      <c r="I7" s="159"/>
      <c r="J7" s="91" t="s">
        <v>54</v>
      </c>
      <c r="K7" s="91" t="s">
        <v>55</v>
      </c>
    </row>
    <row r="8" spans="2:14" s="10" customFormat="1" ht="21.95" customHeight="1">
      <c r="B8" s="167" t="s">
        <v>12</v>
      </c>
      <c r="C8" s="168"/>
      <c r="D8" s="92">
        <f>+D9+D10</f>
        <v>23956205193.709999</v>
      </c>
      <c r="E8" s="92">
        <f>+E9+E10</f>
        <v>22836090054.809998</v>
      </c>
      <c r="F8" s="93">
        <f>+D8-E8</f>
        <v>1120115138.9000015</v>
      </c>
      <c r="G8" s="94">
        <f>+(D8/E8-1)*100</f>
        <v>4.9050215523391172</v>
      </c>
      <c r="H8" s="2"/>
      <c r="I8" s="92">
        <f>+I9+I10</f>
        <v>15681280296.5</v>
      </c>
      <c r="J8" s="92">
        <f>+J9+J10</f>
        <v>8274924897.2100019</v>
      </c>
      <c r="K8" s="94">
        <f>+(D8/I8-1)*100</f>
        <v>52.769447014201567</v>
      </c>
      <c r="L8" s="22"/>
      <c r="M8" s="23"/>
    </row>
    <row r="9" spans="2:14" s="10" customFormat="1" ht="21.95" customHeight="1">
      <c r="B9" s="24"/>
      <c r="C9" s="25" t="s">
        <v>44</v>
      </c>
      <c r="D9" s="26">
        <v>7102652781.6000004</v>
      </c>
      <c r="E9" s="26">
        <v>6999255802.7399988</v>
      </c>
      <c r="F9" s="27">
        <f>+D9-E9</f>
        <v>103396978.86000156</v>
      </c>
      <c r="G9" s="28">
        <f>+(D9/E9-1)*100</f>
        <v>1.4772567509180767</v>
      </c>
      <c r="H9" s="28"/>
      <c r="I9" s="29">
        <v>4319298740.8200006</v>
      </c>
      <c r="J9" s="29">
        <f t="shared" ref="J9:J17" si="0">+D9-I9</f>
        <v>2783354040.7799997</v>
      </c>
      <c r="K9" s="28">
        <f>+(D9/I9-1)*100</f>
        <v>64.439952126385961</v>
      </c>
      <c r="L9" s="22"/>
      <c r="M9" s="23"/>
    </row>
    <row r="10" spans="2:14" s="10" customFormat="1" ht="21.95" customHeight="1">
      <c r="B10" s="24"/>
      <c r="C10" s="25" t="s">
        <v>45</v>
      </c>
      <c r="D10" s="26">
        <v>16853552412.110001</v>
      </c>
      <c r="E10" s="26">
        <v>15836834252.069998</v>
      </c>
      <c r="F10" s="27">
        <f>+D10-E10</f>
        <v>1016718160.0400028</v>
      </c>
      <c r="G10" s="3">
        <f>+(D10/E10-1)*100</f>
        <v>6.4199583316792541</v>
      </c>
      <c r="H10" s="3"/>
      <c r="I10" s="29">
        <v>11361981555.679998</v>
      </c>
      <c r="J10" s="29">
        <f t="shared" si="0"/>
        <v>5491570856.4300022</v>
      </c>
      <c r="K10" s="3">
        <f>+(D10/I10-1)*100</f>
        <v>48.332861917776107</v>
      </c>
      <c r="L10" s="22"/>
      <c r="M10" s="23"/>
    </row>
    <row r="11" spans="2:14" s="10" customFormat="1" ht="21.95" customHeight="1">
      <c r="B11" s="167" t="s">
        <v>13</v>
      </c>
      <c r="C11" s="168"/>
      <c r="D11" s="92">
        <v>400232874.50000006</v>
      </c>
      <c r="E11" s="92">
        <v>284370601.03000003</v>
      </c>
      <c r="F11" s="93">
        <f>+D11-E11</f>
        <v>115862273.47000003</v>
      </c>
      <c r="G11" s="94">
        <f>+(D11/E11-1)*100</f>
        <v>40.743407739879899</v>
      </c>
      <c r="H11" s="30"/>
      <c r="I11" s="92">
        <v>246033145.50999996</v>
      </c>
      <c r="J11" s="92">
        <f t="shared" si="0"/>
        <v>154199728.9900001</v>
      </c>
      <c r="K11" s="94">
        <f t="shared" ref="K11:K20" si="1">+(D11/I11-1)*100</f>
        <v>62.674372052741447</v>
      </c>
      <c r="L11" s="22"/>
    </row>
    <row r="12" spans="2:14" s="10" customFormat="1" ht="21.95" customHeight="1">
      <c r="B12" s="163" t="s">
        <v>14</v>
      </c>
      <c r="C12" s="164"/>
      <c r="D12" s="31">
        <v>1901254230.5599999</v>
      </c>
      <c r="E12" s="31">
        <v>1350838363.6499999</v>
      </c>
      <c r="F12" s="32">
        <f t="shared" ref="F12:F16" si="2">+D12-E12</f>
        <v>550415866.91000009</v>
      </c>
      <c r="G12" s="33">
        <f>+(D12/E12-1)*100</f>
        <v>40.746241868846724</v>
      </c>
      <c r="H12" s="33"/>
      <c r="I12" s="29">
        <v>1305908603.5800002</v>
      </c>
      <c r="J12" s="32">
        <f t="shared" si="0"/>
        <v>595345626.97999978</v>
      </c>
      <c r="K12" s="33">
        <f>+(D12/I12-1)*100</f>
        <v>45.588613578923322</v>
      </c>
      <c r="L12" s="22"/>
    </row>
    <row r="13" spans="2:14" s="10" customFormat="1" ht="21.95" customHeight="1">
      <c r="B13" s="167" t="s">
        <v>15</v>
      </c>
      <c r="C13" s="168"/>
      <c r="D13" s="92">
        <v>2467319432.3600006</v>
      </c>
      <c r="E13" s="92">
        <v>2584276474.75</v>
      </c>
      <c r="F13" s="93">
        <f t="shared" si="2"/>
        <v>-116957042.38999939</v>
      </c>
      <c r="G13" s="94">
        <f t="shared" ref="G13:G19" si="3">+(D13/E13-1)*100</f>
        <v>-4.5257171023589393</v>
      </c>
      <c r="H13" s="33"/>
      <c r="I13" s="92">
        <v>1732595314.9199989</v>
      </c>
      <c r="J13" s="93">
        <v>127682328.93000001</v>
      </c>
      <c r="K13" s="94">
        <f>+(D13/I13-1)*100</f>
        <v>42.40598546660199</v>
      </c>
      <c r="L13" s="22"/>
    </row>
    <row r="14" spans="2:14" s="10" customFormat="1" ht="21.95" customHeight="1">
      <c r="B14" s="163" t="s">
        <v>16</v>
      </c>
      <c r="C14" s="164"/>
      <c r="D14" s="31"/>
      <c r="E14" s="31"/>
      <c r="F14" s="29">
        <f t="shared" si="2"/>
        <v>0</v>
      </c>
      <c r="G14" s="33"/>
      <c r="H14" s="33"/>
      <c r="I14" s="29">
        <v>17927.599999999999</v>
      </c>
      <c r="J14" s="32">
        <f t="shared" si="0"/>
        <v>-17927.599999999999</v>
      </c>
      <c r="K14" s="33"/>
      <c r="L14" s="22"/>
    </row>
    <row r="15" spans="2:14" s="10" customFormat="1" ht="21.95" customHeight="1">
      <c r="B15" s="165" t="s">
        <v>7</v>
      </c>
      <c r="C15" s="166"/>
      <c r="D15" s="95">
        <f>+D8+D11+D12+D13+D14</f>
        <v>28725011731.130001</v>
      </c>
      <c r="E15" s="95">
        <f>+E8+E11+E12+E13+E14</f>
        <v>27055575494.239998</v>
      </c>
      <c r="F15" s="96">
        <f t="shared" si="2"/>
        <v>1669436236.8900032</v>
      </c>
      <c r="G15" s="97">
        <f t="shared" si="3"/>
        <v>6.1703963282740748</v>
      </c>
      <c r="H15" s="33"/>
      <c r="I15" s="98">
        <f>+I8+I11+I12+I13+I14</f>
        <v>18965835288.109997</v>
      </c>
      <c r="J15" s="95">
        <f t="shared" si="0"/>
        <v>9759176443.0200043</v>
      </c>
      <c r="K15" s="97">
        <f>+(D15/I15-1)*100</f>
        <v>51.456612876619246</v>
      </c>
      <c r="L15" s="22"/>
    </row>
    <row r="16" spans="2:14" s="10" customFormat="1" ht="21.95" customHeight="1">
      <c r="B16" s="163" t="s">
        <v>17</v>
      </c>
      <c r="C16" s="164"/>
      <c r="D16" s="26">
        <f>+SUM(D17:D19)</f>
        <v>2214229778.9099998</v>
      </c>
      <c r="E16" s="26">
        <f>+SUM(E17:E19)</f>
        <v>1859582028.3299999</v>
      </c>
      <c r="F16" s="32">
        <f t="shared" si="2"/>
        <v>354647750.57999992</v>
      </c>
      <c r="G16" s="33">
        <f t="shared" si="3"/>
        <v>19.071369005350714</v>
      </c>
      <c r="H16" s="28"/>
      <c r="I16" s="26">
        <f>+I17+I19+I18</f>
        <v>1403079556.1800001</v>
      </c>
      <c r="J16" s="32">
        <f>+D16-I16</f>
        <v>811150222.72999978</v>
      </c>
      <c r="K16" s="33">
        <f t="shared" si="1"/>
        <v>57.812133257676649</v>
      </c>
      <c r="L16" s="22"/>
      <c r="N16" s="71"/>
    </row>
    <row r="17" spans="1:12" s="10" customFormat="1" ht="21.95" customHeight="1">
      <c r="A17" s="34"/>
      <c r="B17" s="35"/>
      <c r="C17" s="36" t="s">
        <v>18</v>
      </c>
      <c r="D17" s="26">
        <v>1629017924.01</v>
      </c>
      <c r="E17" s="26">
        <v>1500379134.5899999</v>
      </c>
      <c r="F17" s="27">
        <f t="shared" ref="F17:F19" si="4">+D17-E17</f>
        <v>128638789.42000008</v>
      </c>
      <c r="G17" s="28">
        <f t="shared" si="3"/>
        <v>8.5737522239772055</v>
      </c>
      <c r="H17" s="33"/>
      <c r="I17" s="29">
        <v>1052175687.39</v>
      </c>
      <c r="J17" s="27">
        <f t="shared" si="0"/>
        <v>576842236.62</v>
      </c>
      <c r="K17" s="28">
        <f t="shared" si="1"/>
        <v>54.823756482237293</v>
      </c>
      <c r="L17" s="22"/>
    </row>
    <row r="18" spans="1:12" s="10" customFormat="1" ht="21.95" customHeight="1">
      <c r="A18" s="34"/>
      <c r="B18" s="37"/>
      <c r="C18" s="36" t="s">
        <v>20</v>
      </c>
      <c r="D18" s="38">
        <v>211250470.10999998</v>
      </c>
      <c r="E18" s="38">
        <v>150093151.51999998</v>
      </c>
      <c r="F18" s="27">
        <f>+D18-E18</f>
        <v>61157318.590000004</v>
      </c>
      <c r="G18" s="28">
        <f t="shared" si="3"/>
        <v>40.746241897553048</v>
      </c>
      <c r="H18" s="33"/>
      <c r="I18" s="39">
        <v>145100955.94</v>
      </c>
      <c r="J18" s="27">
        <f>+D18-I18</f>
        <v>66149514.169999987</v>
      </c>
      <c r="K18" s="28">
        <f t="shared" si="1"/>
        <v>45.588613625228746</v>
      </c>
      <c r="L18" s="22"/>
    </row>
    <row r="19" spans="1:12" s="10" customFormat="1" ht="21.95" customHeight="1">
      <c r="A19" s="34"/>
      <c r="C19" s="36" t="s">
        <v>19</v>
      </c>
      <c r="D19" s="31">
        <v>373961384.78999996</v>
      </c>
      <c r="E19" s="31">
        <v>209109742.22</v>
      </c>
      <c r="F19" s="27">
        <f t="shared" si="4"/>
        <v>164851642.56999996</v>
      </c>
      <c r="G19" s="28">
        <f t="shared" si="3"/>
        <v>78.834989140086549</v>
      </c>
      <c r="H19" s="33"/>
      <c r="I19" s="32">
        <v>205802912.84999999</v>
      </c>
      <c r="J19" s="27">
        <f t="shared" ref="J19" si="5">+D19-I19</f>
        <v>168158471.93999997</v>
      </c>
      <c r="K19" s="28">
        <f t="shared" si="1"/>
        <v>81.708499462572107</v>
      </c>
      <c r="L19" s="22"/>
    </row>
    <row r="20" spans="1:12" s="10" customFormat="1" ht="35.1" customHeight="1">
      <c r="A20" s="34"/>
      <c r="B20" s="160" t="s">
        <v>21</v>
      </c>
      <c r="C20" s="161"/>
      <c r="D20" s="99">
        <f>+D15+D16</f>
        <v>30939241510.040001</v>
      </c>
      <c r="E20" s="99">
        <f>+E15+E16</f>
        <v>28915157522.57</v>
      </c>
      <c r="F20" s="100">
        <f>+F15+F16</f>
        <v>2024083987.4700031</v>
      </c>
      <c r="G20" s="101">
        <f>+(D20/E20-1)*100</f>
        <v>7.0000794077987649</v>
      </c>
      <c r="H20" s="33"/>
      <c r="I20" s="100">
        <f>+I15+I16</f>
        <v>20368914844.289997</v>
      </c>
      <c r="J20" s="102">
        <f>+J15+J16</f>
        <v>10570326665.750004</v>
      </c>
      <c r="K20" s="101">
        <f t="shared" si="1"/>
        <v>51.894402556811592</v>
      </c>
      <c r="L20" s="22"/>
    </row>
    <row r="21" spans="1:12">
      <c r="B21" s="21"/>
      <c r="C21" s="21"/>
      <c r="D21" s="21"/>
      <c r="E21" s="21"/>
      <c r="G21" s="21"/>
      <c r="K21" s="21"/>
    </row>
    <row r="22" spans="1:12">
      <c r="F22" s="40"/>
    </row>
  </sheetData>
  <mergeCells count="16">
    <mergeCell ref="I6:I7"/>
    <mergeCell ref="B20:C20"/>
    <mergeCell ref="B4:K4"/>
    <mergeCell ref="B14:C14"/>
    <mergeCell ref="B15:C15"/>
    <mergeCell ref="B16:C16"/>
    <mergeCell ref="B8:C8"/>
    <mergeCell ref="B11:C11"/>
    <mergeCell ref="B12:C12"/>
    <mergeCell ref="B13:C13"/>
    <mergeCell ref="B5:D5"/>
    <mergeCell ref="F6:G6"/>
    <mergeCell ref="J6:K6"/>
    <mergeCell ref="B6:C7"/>
    <mergeCell ref="D6:D7"/>
    <mergeCell ref="E6:E7"/>
  </mergeCells>
  <conditionalFormatting sqref="B8">
    <cfRule type="cellIs" dxfId="62" priority="26" stopIfTrue="1" operator="lessThan">
      <formula>0</formula>
    </cfRule>
  </conditionalFormatting>
  <conditionalFormatting sqref="B11">
    <cfRule type="cellIs" dxfId="61" priority="19" stopIfTrue="1" operator="lessThan">
      <formula>0</formula>
    </cfRule>
  </conditionalFormatting>
  <conditionalFormatting sqref="B13">
    <cfRule type="cellIs" dxfId="60" priority="14" stopIfTrue="1" operator="lessThan">
      <formula>0</formula>
    </cfRule>
  </conditionalFormatting>
  <conditionalFormatting sqref="D8:E8">
    <cfRule type="cellIs" dxfId="59" priority="7" stopIfTrue="1" operator="lessThan">
      <formula>0</formula>
    </cfRule>
  </conditionalFormatting>
  <conditionalFormatting sqref="D11:E11">
    <cfRule type="cellIs" dxfId="58" priority="4" stopIfTrue="1" operator="lessThan">
      <formula>0</formula>
    </cfRule>
  </conditionalFormatting>
  <conditionalFormatting sqref="D13:E13">
    <cfRule type="cellIs" dxfId="57" priority="3" stopIfTrue="1" operator="lessThan">
      <formula>0</formula>
    </cfRule>
  </conditionalFormatting>
  <conditionalFormatting sqref="G8">
    <cfRule type="cellIs" dxfId="56" priority="5" stopIfTrue="1" operator="lessThan">
      <formula>0</formula>
    </cfRule>
  </conditionalFormatting>
  <conditionalFormatting sqref="G11">
    <cfRule type="cellIs" dxfId="55" priority="6" stopIfTrue="1" operator="lessThan">
      <formula>0</formula>
    </cfRule>
  </conditionalFormatting>
  <conditionalFormatting sqref="G13">
    <cfRule type="cellIs" dxfId="54" priority="11" stopIfTrue="1" operator="lessThan">
      <formula>0</formula>
    </cfRule>
  </conditionalFormatting>
  <conditionalFormatting sqref="G14">
    <cfRule type="cellIs" dxfId="53" priority="1" stopIfTrue="1" operator="lessThan">
      <formula>0</formula>
    </cfRule>
  </conditionalFormatting>
  <conditionalFormatting sqref="G9:H10">
    <cfRule type="cellIs" dxfId="52" priority="47" stopIfTrue="1" operator="lessThan">
      <formula>0</formula>
    </cfRule>
  </conditionalFormatting>
  <conditionalFormatting sqref="G12:H12">
    <cfRule type="cellIs" dxfId="51" priority="45" stopIfTrue="1" operator="lessThan">
      <formula>0</formula>
    </cfRule>
  </conditionalFormatting>
  <conditionalFormatting sqref="H13:H15 G15:H20">
    <cfRule type="cellIs" dxfId="50" priority="2" stopIfTrue="1" operator="lessThan">
      <formula>0</formula>
    </cfRule>
  </conditionalFormatting>
  <conditionalFormatting sqref="H8:J8">
    <cfRule type="cellIs" dxfId="49" priority="22" stopIfTrue="1" operator="lessThan">
      <formula>0</formula>
    </cfRule>
  </conditionalFormatting>
  <conditionalFormatting sqref="H11:J11">
    <cfRule type="cellIs" dxfId="48" priority="17" stopIfTrue="1" operator="lessThan">
      <formula>0</formula>
    </cfRule>
  </conditionalFormatting>
  <conditionalFormatting sqref="I13">
    <cfRule type="cellIs" dxfId="47" priority="10" stopIfTrue="1" operator="lessThan">
      <formula>0</formula>
    </cfRule>
  </conditionalFormatting>
  <conditionalFormatting sqref="K8">
    <cfRule type="cellIs" dxfId="46" priority="20" stopIfTrue="1" operator="lessThan">
      <formula>0</formula>
    </cfRule>
  </conditionalFormatting>
  <conditionalFormatting sqref="K9:K10">
    <cfRule type="cellIs" dxfId="45" priority="40" stopIfTrue="1" operator="lessThan">
      <formula>0</formula>
    </cfRule>
  </conditionalFormatting>
  <conditionalFormatting sqref="K11">
    <cfRule type="cellIs" dxfId="44" priority="16" stopIfTrue="1" operator="lessThan">
      <formula>0</formula>
    </cfRule>
  </conditionalFormatting>
  <conditionalFormatting sqref="K12 K14:K20">
    <cfRule type="cellIs" dxfId="43" priority="39" stopIfTrue="1" operator="lessThan">
      <formula>0</formula>
    </cfRule>
  </conditionalFormatting>
  <conditionalFormatting sqref="K13">
    <cfRule type="cellIs" dxfId="42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showGridLines="0" topLeftCell="A7" zoomScale="110" zoomScaleNormal="110" workbookViewId="0">
      <selection activeCell="J18" sqref="J18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43.42578125" style="7" customWidth="1"/>
    <col min="4" max="6" width="20.7109375" style="7" customWidth="1"/>
    <col min="7" max="7" width="18.5703125" style="7" customWidth="1"/>
    <col min="8" max="16384" width="11.42578125" style="7"/>
  </cols>
  <sheetData>
    <row r="2" spans="2:7" ht="21">
      <c r="B2" s="1" t="s">
        <v>43</v>
      </c>
      <c r="D2" s="133" t="s">
        <v>80</v>
      </c>
    </row>
    <row r="3" spans="2:7" ht="30" customHeight="1"/>
    <row r="5" spans="2:7" ht="30" customHeight="1">
      <c r="C5" s="156" t="s">
        <v>68</v>
      </c>
      <c r="D5" s="156"/>
      <c r="E5" s="156"/>
      <c r="F5" s="156"/>
      <c r="G5" s="156"/>
    </row>
    <row r="6" spans="2:7" ht="15" customHeight="1">
      <c r="C6" s="10"/>
      <c r="D6" s="176" t="s">
        <v>10</v>
      </c>
      <c r="E6" s="176"/>
      <c r="F6" s="176"/>
      <c r="G6" s="176"/>
    </row>
    <row r="7" spans="2:7" ht="50.1" customHeight="1">
      <c r="B7" s="172" t="s">
        <v>11</v>
      </c>
      <c r="C7" s="173"/>
      <c r="D7" s="158" t="s">
        <v>84</v>
      </c>
      <c r="E7" s="158" t="s">
        <v>85</v>
      </c>
      <c r="F7" s="170" t="s">
        <v>51</v>
      </c>
      <c r="G7" s="171"/>
    </row>
    <row r="8" spans="2:7" ht="26.25" customHeight="1">
      <c r="B8" s="174"/>
      <c r="C8" s="175"/>
      <c r="D8" s="159"/>
      <c r="E8" s="159"/>
      <c r="F8" s="103" t="s">
        <v>54</v>
      </c>
      <c r="G8" s="104" t="s">
        <v>55</v>
      </c>
    </row>
    <row r="9" spans="2:7" ht="21.95" customHeight="1">
      <c r="B9" s="178" t="s">
        <v>12</v>
      </c>
      <c r="C9" s="179"/>
      <c r="D9" s="108">
        <f>+D10+D11</f>
        <v>244851958801.79004</v>
      </c>
      <c r="E9" s="109">
        <f>+E10+E11</f>
        <v>158437612769.31998</v>
      </c>
      <c r="F9" s="110">
        <f>+D9-E9</f>
        <v>86414346032.470062</v>
      </c>
      <c r="G9" s="111">
        <f>+(D9/E9-1)*100</f>
        <v>54.541560253300815</v>
      </c>
    </row>
    <row r="10" spans="2:7" ht="21.95" customHeight="1">
      <c r="B10" s="41"/>
      <c r="C10" s="42" t="s">
        <v>44</v>
      </c>
      <c r="D10" s="43">
        <v>71206592253.150009</v>
      </c>
      <c r="E10" s="44">
        <v>43138694104.849998</v>
      </c>
      <c r="F10" s="45">
        <f t="shared" ref="F10:F20" si="0">+D10-E10</f>
        <v>28067898148.300011</v>
      </c>
      <c r="G10" s="46">
        <f t="shared" ref="G10:G20" si="1">+(D10/E10-1)*100</f>
        <v>65.064320398944091</v>
      </c>
    </row>
    <row r="11" spans="2:7" ht="21.95" customHeight="1">
      <c r="B11" s="41"/>
      <c r="C11" s="42" t="s">
        <v>45</v>
      </c>
      <c r="D11" s="43">
        <v>173645366548.64001</v>
      </c>
      <c r="E11" s="44">
        <v>115298918664.46999</v>
      </c>
      <c r="F11" s="45">
        <f t="shared" si="0"/>
        <v>58346447884.170029</v>
      </c>
      <c r="G11" s="47">
        <f t="shared" si="1"/>
        <v>50.604505714371292</v>
      </c>
    </row>
    <row r="12" spans="2:7" ht="21.95" customHeight="1">
      <c r="B12" s="178" t="s">
        <v>13</v>
      </c>
      <c r="C12" s="179"/>
      <c r="D12" s="108">
        <v>6278629902.9799995</v>
      </c>
      <c r="E12" s="109">
        <v>6011858706.6900015</v>
      </c>
      <c r="F12" s="110">
        <f t="shared" si="0"/>
        <v>266771196.28999805</v>
      </c>
      <c r="G12" s="111">
        <f>+(D12/E12-1)*100</f>
        <v>4.4374162685016927</v>
      </c>
    </row>
    <row r="13" spans="2:7" ht="21.95" customHeight="1">
      <c r="B13" s="163" t="s">
        <v>14</v>
      </c>
      <c r="C13" s="164"/>
      <c r="D13" s="31">
        <v>21222650703.420002</v>
      </c>
      <c r="E13" s="48">
        <v>18013821361.507</v>
      </c>
      <c r="F13" s="32">
        <f t="shared" si="0"/>
        <v>3208829341.913002</v>
      </c>
      <c r="G13" s="33">
        <f t="shared" si="1"/>
        <v>17.813151787825653</v>
      </c>
    </row>
    <row r="14" spans="2:7" ht="21.95" customHeight="1">
      <c r="B14" s="178" t="s">
        <v>15</v>
      </c>
      <c r="C14" s="179"/>
      <c r="D14" s="108">
        <v>28887236065.290001</v>
      </c>
      <c r="E14" s="109">
        <v>15624843419.67</v>
      </c>
      <c r="F14" s="110">
        <f t="shared" si="0"/>
        <v>13262392645.620001</v>
      </c>
      <c r="G14" s="111">
        <f>+(D14/E14-1)*100</f>
        <v>84.880163528064998</v>
      </c>
    </row>
    <row r="15" spans="2:7" ht="21.95" customHeight="1">
      <c r="B15" s="163" t="s">
        <v>16</v>
      </c>
      <c r="C15" s="164"/>
      <c r="D15" s="49">
        <v>863208.39</v>
      </c>
      <c r="E15" s="50">
        <v>6319979.3999999985</v>
      </c>
      <c r="F15" s="43">
        <f t="shared" si="0"/>
        <v>-5456771.0099999988</v>
      </c>
      <c r="G15" s="51">
        <f>+(D15/E15-1)*100</f>
        <v>-86.341594879249129</v>
      </c>
    </row>
    <row r="16" spans="2:7" ht="21.95" customHeight="1">
      <c r="B16" s="165" t="s">
        <v>7</v>
      </c>
      <c r="C16" s="166"/>
      <c r="D16" s="105">
        <f>+D9+D12+D13+D14+D15</f>
        <v>301241338681.87006</v>
      </c>
      <c r="E16" s="95">
        <f>+E9+E12+E13+E14+E15</f>
        <v>198094456236.58698</v>
      </c>
      <c r="F16" s="96">
        <f t="shared" si="0"/>
        <v>103146882445.28308</v>
      </c>
      <c r="G16" s="97">
        <f>+(D16/E16-1)*100</f>
        <v>52.069545208318857</v>
      </c>
    </row>
    <row r="17" spans="1:7" ht="21.95" customHeight="1">
      <c r="B17" s="180" t="s">
        <v>17</v>
      </c>
      <c r="C17" s="181"/>
      <c r="D17" s="140">
        <f>+D18+D20+D19</f>
        <v>21252660275.5</v>
      </c>
      <c r="E17" s="141">
        <f>+E18+E20+E19</f>
        <v>14846042689.83</v>
      </c>
      <c r="F17" s="140">
        <f t="shared" si="0"/>
        <v>6406617585.6700001</v>
      </c>
      <c r="G17" s="142">
        <f t="shared" si="1"/>
        <v>43.153705802413796</v>
      </c>
    </row>
    <row r="18" spans="1:7" ht="21.95" customHeight="1">
      <c r="A18" s="52"/>
      <c r="B18" s="53"/>
      <c r="C18" s="54" t="s">
        <v>18</v>
      </c>
      <c r="D18" s="43">
        <v>16055751005.309999</v>
      </c>
      <c r="E18" s="44">
        <v>11023663026.77</v>
      </c>
      <c r="F18" s="45">
        <f t="shared" si="0"/>
        <v>5032087978.539999</v>
      </c>
      <c r="G18" s="46">
        <f t="shared" si="1"/>
        <v>45.64805696908563</v>
      </c>
    </row>
    <row r="19" spans="1:7" ht="21.95" customHeight="1">
      <c r="A19" s="52"/>
      <c r="B19" s="21"/>
      <c r="C19" s="55" t="s">
        <v>20</v>
      </c>
      <c r="D19" s="56">
        <v>2358072300.5699997</v>
      </c>
      <c r="E19" s="57">
        <v>2001535706.9099998</v>
      </c>
      <c r="F19" s="45">
        <f t="shared" si="0"/>
        <v>356536593.65999985</v>
      </c>
      <c r="G19" s="47">
        <f t="shared" si="1"/>
        <v>17.813151792851411</v>
      </c>
    </row>
    <row r="20" spans="1:7" ht="21.95" customHeight="1">
      <c r="A20" s="52"/>
      <c r="C20" s="54" t="s">
        <v>19</v>
      </c>
      <c r="D20" s="49">
        <v>2838836969.6199999</v>
      </c>
      <c r="E20" s="50">
        <v>1820843956.1500001</v>
      </c>
      <c r="F20" s="45">
        <f t="shared" si="0"/>
        <v>1017993013.4699998</v>
      </c>
      <c r="G20" s="47">
        <f t="shared" si="1"/>
        <v>55.907756951476962</v>
      </c>
    </row>
    <row r="21" spans="1:7" ht="35.1" customHeight="1">
      <c r="A21" s="52"/>
      <c r="B21" s="177" t="s">
        <v>21</v>
      </c>
      <c r="C21" s="161"/>
      <c r="D21" s="106">
        <f>+D16+D17</f>
        <v>322493998957.37006</v>
      </c>
      <c r="E21" s="106">
        <f>+E16+E17</f>
        <v>212940498926.41696</v>
      </c>
      <c r="F21" s="106">
        <f>+F16+F17</f>
        <v>109553500030.95308</v>
      </c>
      <c r="G21" s="107">
        <f>+(D21/E21-1)*100</f>
        <v>51.447939956602639</v>
      </c>
    </row>
  </sheetData>
  <mergeCells count="14">
    <mergeCell ref="D6:G6"/>
    <mergeCell ref="B21:C21"/>
    <mergeCell ref="C5:G5"/>
    <mergeCell ref="B12:C12"/>
    <mergeCell ref="B13:C13"/>
    <mergeCell ref="B14:C14"/>
    <mergeCell ref="B17:C17"/>
    <mergeCell ref="B15:C15"/>
    <mergeCell ref="B16:C16"/>
    <mergeCell ref="B9:C9"/>
    <mergeCell ref="D7:D8"/>
    <mergeCell ref="E7:E8"/>
    <mergeCell ref="B7:C8"/>
    <mergeCell ref="F7:G7"/>
  </mergeCells>
  <conditionalFormatting sqref="B9">
    <cfRule type="cellIs" dxfId="41" priority="12" stopIfTrue="1" operator="lessThan">
      <formula>0</formula>
    </cfRule>
  </conditionalFormatting>
  <conditionalFormatting sqref="B12">
    <cfRule type="cellIs" dxfId="40" priority="8" stopIfTrue="1" operator="lessThan">
      <formula>0</formula>
    </cfRule>
  </conditionalFormatting>
  <conditionalFormatting sqref="B14">
    <cfRule type="cellIs" dxfId="39" priority="4" stopIfTrue="1" operator="lessThan">
      <formula>0</formula>
    </cfRule>
  </conditionalFormatting>
  <conditionalFormatting sqref="D9:E9">
    <cfRule type="cellIs" dxfId="38" priority="10" stopIfTrue="1" operator="lessThan">
      <formula>0</formula>
    </cfRule>
  </conditionalFormatting>
  <conditionalFormatting sqref="D12:E12">
    <cfRule type="cellIs" dxfId="37" priority="7" stopIfTrue="1" operator="lessThan">
      <formula>0</formula>
    </cfRule>
  </conditionalFormatting>
  <conditionalFormatting sqref="D14:E14">
    <cfRule type="cellIs" dxfId="36" priority="3" stopIfTrue="1" operator="lessThan">
      <formula>0</formula>
    </cfRule>
  </conditionalFormatting>
  <conditionalFormatting sqref="G9">
    <cfRule type="cellIs" dxfId="35" priority="9" stopIfTrue="1" operator="lessThan">
      <formula>0</formula>
    </cfRule>
  </conditionalFormatting>
  <conditionalFormatting sqref="G10:G11">
    <cfRule type="cellIs" dxfId="34" priority="17" stopIfTrue="1" operator="lessThan">
      <formula>0</formula>
    </cfRule>
  </conditionalFormatting>
  <conditionalFormatting sqref="G12">
    <cfRule type="cellIs" dxfId="33" priority="6" stopIfTrue="1" operator="lessThan">
      <formula>0</formula>
    </cfRule>
  </conditionalFormatting>
  <conditionalFormatting sqref="G13">
    <cfRule type="cellIs" dxfId="32" priority="5" stopIfTrue="1" operator="lessThan">
      <formula>0</formula>
    </cfRule>
  </conditionalFormatting>
  <conditionalFormatting sqref="G14">
    <cfRule type="cellIs" dxfId="31" priority="2" stopIfTrue="1" operator="lessThan">
      <formula>0</formula>
    </cfRule>
  </conditionalFormatting>
  <conditionalFormatting sqref="G15:G21">
    <cfRule type="cellIs" dxfId="3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2"/>
  <sheetViews>
    <sheetView showGridLines="0" zoomScaleNormal="100" workbookViewId="0">
      <selection activeCell="T9" sqref="T9"/>
    </sheetView>
  </sheetViews>
  <sheetFormatPr baseColWidth="10" defaultRowHeight="15.75"/>
  <cols>
    <col min="1" max="1" width="1.7109375" style="7" customWidth="1"/>
    <col min="2" max="2" width="15.85546875" style="7" customWidth="1"/>
    <col min="3" max="3" width="20.7109375" style="7" customWidth="1"/>
    <col min="4" max="4" width="15.5703125" style="7" customWidth="1"/>
    <col min="5" max="5" width="20.7109375" style="7" customWidth="1"/>
    <col min="6" max="6" width="15.140625" style="7" customWidth="1"/>
    <col min="7" max="7" width="20.7109375" style="7" customWidth="1"/>
    <col min="8" max="8" width="1.7109375" style="7" customWidth="1"/>
    <col min="9" max="9" width="20.7109375" style="7" customWidth="1"/>
    <col min="10" max="10" width="15.140625" style="7" customWidth="1"/>
    <col min="11" max="11" width="20.7109375" style="7" customWidth="1"/>
    <col min="12" max="12" width="14.42578125" style="7" customWidth="1"/>
    <col min="13" max="13" width="20.7109375" style="7" customWidth="1"/>
    <col min="14" max="14" width="1.7109375" style="7" customWidth="1"/>
    <col min="15" max="16" width="15.5703125" style="7" customWidth="1"/>
    <col min="17" max="17" width="3.7109375" style="7" customWidth="1"/>
    <col min="18" max="19" width="16.7109375" style="7" customWidth="1"/>
    <col min="20" max="16384" width="11.42578125" style="7"/>
  </cols>
  <sheetData>
    <row r="2" spans="2:21" ht="21">
      <c r="B2" s="1" t="s">
        <v>43</v>
      </c>
      <c r="E2" s="133" t="s">
        <v>80</v>
      </c>
    </row>
    <row r="3" spans="2:21" ht="33" customHeight="1"/>
    <row r="4" spans="2:21" ht="30" customHeight="1">
      <c r="B4" s="156" t="s">
        <v>70</v>
      </c>
      <c r="C4" s="156"/>
      <c r="D4" s="156"/>
      <c r="E4" s="156"/>
      <c r="F4" s="156"/>
      <c r="G4" s="156"/>
      <c r="I4" s="162" t="s">
        <v>71</v>
      </c>
      <c r="J4" s="162"/>
      <c r="K4" s="162"/>
      <c r="L4" s="162"/>
      <c r="M4" s="162"/>
      <c r="O4" s="156" t="s">
        <v>72</v>
      </c>
      <c r="P4" s="156"/>
      <c r="R4" s="156" t="s">
        <v>73</v>
      </c>
      <c r="S4" s="156"/>
    </row>
    <row r="5" spans="2:21" ht="15" customHeight="1">
      <c r="C5" s="176" t="s">
        <v>10</v>
      </c>
      <c r="D5" s="176"/>
      <c r="E5" s="176"/>
      <c r="F5" s="176"/>
      <c r="G5" s="176"/>
      <c r="I5" s="176" t="s">
        <v>10</v>
      </c>
      <c r="J5" s="176"/>
      <c r="K5" s="176"/>
      <c r="O5" s="176" t="s">
        <v>39</v>
      </c>
      <c r="P5" s="176"/>
      <c r="R5" s="176" t="s">
        <v>39</v>
      </c>
      <c r="S5" s="176"/>
      <c r="T5" s="10"/>
      <c r="U5" s="10"/>
    </row>
    <row r="6" spans="2:21" ht="49.5" customHeight="1">
      <c r="B6" s="182" t="s">
        <v>0</v>
      </c>
      <c r="C6" s="186" t="s">
        <v>36</v>
      </c>
      <c r="D6" s="187"/>
      <c r="E6" s="186" t="s">
        <v>37</v>
      </c>
      <c r="F6" s="187"/>
      <c r="G6" s="184" t="s">
        <v>38</v>
      </c>
      <c r="I6" s="186" t="s">
        <v>36</v>
      </c>
      <c r="J6" s="187"/>
      <c r="K6" s="186" t="s">
        <v>37</v>
      </c>
      <c r="L6" s="187"/>
      <c r="M6" s="184" t="s">
        <v>38</v>
      </c>
      <c r="O6" s="188" t="s">
        <v>36</v>
      </c>
      <c r="P6" s="188" t="s">
        <v>37</v>
      </c>
      <c r="R6" s="188" t="s">
        <v>36</v>
      </c>
      <c r="S6" s="188" t="s">
        <v>37</v>
      </c>
    </row>
    <row r="7" spans="2:21" ht="31.5" customHeight="1">
      <c r="B7" s="183"/>
      <c r="C7" s="113" t="s">
        <v>54</v>
      </c>
      <c r="D7" s="112" t="s">
        <v>61</v>
      </c>
      <c r="E7" s="113" t="s">
        <v>54</v>
      </c>
      <c r="F7" s="112" t="s">
        <v>61</v>
      </c>
      <c r="G7" s="185"/>
      <c r="I7" s="113" t="s">
        <v>54</v>
      </c>
      <c r="J7" s="112" t="s">
        <v>61</v>
      </c>
      <c r="K7" s="113" t="s">
        <v>54</v>
      </c>
      <c r="L7" s="112" t="s">
        <v>61</v>
      </c>
      <c r="M7" s="185"/>
      <c r="O7" s="189"/>
      <c r="P7" s="189"/>
      <c r="R7" s="189"/>
      <c r="S7" s="189"/>
    </row>
    <row r="8" spans="2:21">
      <c r="B8" s="113">
        <v>44197</v>
      </c>
      <c r="C8" s="58">
        <v>5434006640.7399998</v>
      </c>
      <c r="D8" s="59">
        <f t="shared" ref="D8:D19" si="0">+C8/G8*100</f>
        <v>30.008225822991406</v>
      </c>
      <c r="E8" s="58">
        <v>12674383614.629999</v>
      </c>
      <c r="F8" s="60">
        <f t="shared" ref="F8:F9" si="1">+E8/G8*100</f>
        <v>69.991774177008594</v>
      </c>
      <c r="G8" s="58">
        <f t="shared" ref="G8:G9" si="2">+C8+E8</f>
        <v>18108390255.369999</v>
      </c>
      <c r="H8" s="10"/>
      <c r="I8" s="58">
        <v>2013579283.45</v>
      </c>
      <c r="J8" s="59">
        <f t="shared" ref="J8:J19" si="3">+I8/M8*100</f>
        <v>20.915115180656631</v>
      </c>
      <c r="K8" s="58">
        <v>7613808689.5900002</v>
      </c>
      <c r="L8" s="60">
        <f t="shared" ref="L8:L9" si="4">+K8/M8*100</f>
        <v>79.084884819343358</v>
      </c>
      <c r="M8" s="58">
        <f t="shared" ref="M8:M9" si="5">+I8+K8</f>
        <v>9627387973.0400009</v>
      </c>
      <c r="N8" s="10"/>
      <c r="O8" s="3">
        <v>25.81</v>
      </c>
      <c r="P8" s="3">
        <v>11.55</v>
      </c>
      <c r="Q8" s="10"/>
      <c r="R8" s="3">
        <f t="shared" ref="R8:R9" si="6">+(C8/I8-1)*100</f>
        <v>169.86802483533467</v>
      </c>
      <c r="S8" s="3">
        <f t="shared" ref="S8:S9" si="7">+(E8/K8-1)*100</f>
        <v>66.465748370576776</v>
      </c>
      <c r="T8" s="62"/>
      <c r="U8" s="62"/>
    </row>
    <row r="9" spans="2:21">
      <c r="B9" s="113">
        <v>44228</v>
      </c>
      <c r="C9" s="118">
        <v>5185939833.6300001</v>
      </c>
      <c r="D9" s="119">
        <f t="shared" si="0"/>
        <v>29.98903972526421</v>
      </c>
      <c r="E9" s="118">
        <v>12106844067.219999</v>
      </c>
      <c r="F9" s="119">
        <f t="shared" si="1"/>
        <v>70.010960274735794</v>
      </c>
      <c r="G9" s="118">
        <f t="shared" si="2"/>
        <v>17292783900.849998</v>
      </c>
      <c r="H9" s="10"/>
      <c r="I9" s="118">
        <v>2458543973.6700001</v>
      </c>
      <c r="J9" s="119">
        <f t="shared" si="3"/>
        <v>24.126887574653701</v>
      </c>
      <c r="K9" s="85">
        <v>7731514590.9200001</v>
      </c>
      <c r="L9" s="119">
        <f t="shared" si="4"/>
        <v>75.873112425346307</v>
      </c>
      <c r="M9" s="118">
        <f t="shared" si="5"/>
        <v>10190058564.59</v>
      </c>
      <c r="N9" s="10"/>
      <c r="O9" s="120">
        <f t="shared" ref="O9" si="8">+(C9/C8-1)*100</f>
        <v>-4.5650810444393901</v>
      </c>
      <c r="P9" s="120">
        <f t="shared" ref="P9" si="9">+(E9/E8-1)*100</f>
        <v>-4.4778473231226084</v>
      </c>
      <c r="Q9" s="10"/>
      <c r="R9" s="120">
        <f t="shared" si="6"/>
        <v>110.93541092489269</v>
      </c>
      <c r="S9" s="120">
        <f t="shared" si="7"/>
        <v>56.590845491495912</v>
      </c>
      <c r="T9" s="62"/>
      <c r="U9" s="62"/>
    </row>
    <row r="10" spans="2:21" s="63" customFormat="1">
      <c r="B10" s="113">
        <v>44256</v>
      </c>
      <c r="C10" s="58">
        <v>4687785081.1999998</v>
      </c>
      <c r="D10" s="59">
        <f t="shared" si="0"/>
        <v>27.119422488176426</v>
      </c>
      <c r="E10" s="58">
        <v>12597926232.32</v>
      </c>
      <c r="F10" s="60">
        <f t="shared" ref="F10" si="10">+E10/G10*100</f>
        <v>72.88057751182356</v>
      </c>
      <c r="G10" s="58">
        <f t="shared" ref="G10" si="11">+C10+E10</f>
        <v>17285711313.52</v>
      </c>
      <c r="H10" s="10"/>
      <c r="I10" s="58">
        <v>2789512219.2400002</v>
      </c>
      <c r="J10" s="59">
        <f t="shared" si="3"/>
        <v>24.2416418606681</v>
      </c>
      <c r="K10" s="61">
        <v>8717597056.9099998</v>
      </c>
      <c r="L10" s="60">
        <f t="shared" ref="L10" si="12">+K10/M10*100</f>
        <v>75.758358139331904</v>
      </c>
      <c r="M10" s="58">
        <f t="shared" ref="M10" si="13">+I10+K10</f>
        <v>11507109276.15</v>
      </c>
      <c r="N10" s="10"/>
      <c r="O10" s="3">
        <f t="shared" ref="O10" si="14">+(C10/C9-1)*100</f>
        <v>-9.6058721931084783</v>
      </c>
      <c r="P10" s="3">
        <f t="shared" ref="P10" si="15">+(E10/E9-1)*100</f>
        <v>4.056235980024181</v>
      </c>
      <c r="Q10" s="10"/>
      <c r="R10" s="3">
        <f t="shared" ref="R10" si="16">+(C10/I10-1)*100</f>
        <v>68.050351200009501</v>
      </c>
      <c r="S10" s="3">
        <f t="shared" ref="S10" si="17">+(E10/K10-1)*100</f>
        <v>44.511453673283263</v>
      </c>
      <c r="T10" s="62"/>
      <c r="U10" s="62"/>
    </row>
    <row r="11" spans="2:21">
      <c r="B11" s="113">
        <v>44287</v>
      </c>
      <c r="C11" s="118">
        <v>4961204207.5200005</v>
      </c>
      <c r="D11" s="119">
        <f t="shared" si="0"/>
        <v>26.531616823120263</v>
      </c>
      <c r="E11" s="118">
        <v>13738011300.51</v>
      </c>
      <c r="F11" s="119">
        <f t="shared" ref="F11:F13" si="18">+E11/G11*100</f>
        <v>73.468383176879755</v>
      </c>
      <c r="G11" s="118">
        <f t="shared" ref="G11:G13" si="19">+C11+E11</f>
        <v>18699215508.029999</v>
      </c>
      <c r="H11" s="10"/>
      <c r="I11" s="118">
        <v>3113752242.1999998</v>
      </c>
      <c r="J11" s="119">
        <f t="shared" si="3"/>
        <v>24.817503376630473</v>
      </c>
      <c r="K11" s="85">
        <v>9432845193.2700005</v>
      </c>
      <c r="L11" s="119">
        <f t="shared" ref="L11:L13" si="20">+K11/M11*100</f>
        <v>75.182496623369516</v>
      </c>
      <c r="M11" s="118">
        <f t="shared" ref="M11:M13" si="21">+I11+K11</f>
        <v>12546597435.470001</v>
      </c>
      <c r="N11" s="10"/>
      <c r="O11" s="120">
        <f t="shared" ref="O11" si="22">+(C11/C10-1)*100</f>
        <v>5.8325866391897296</v>
      </c>
      <c r="P11" s="120">
        <f t="shared" ref="P11" si="23">+(E11/E10-1)*100</f>
        <v>9.0497836482413376</v>
      </c>
      <c r="Q11" s="10"/>
      <c r="R11" s="120">
        <f t="shared" ref="R11" si="24">+(C11/I11-1)*100</f>
        <v>59.332015575352791</v>
      </c>
      <c r="S11" s="120">
        <f t="shared" ref="S11" si="25">+(E11/K11-1)*100</f>
        <v>45.640164966468255</v>
      </c>
      <c r="T11" s="62"/>
      <c r="U11" s="62"/>
    </row>
    <row r="12" spans="2:21">
      <c r="B12" s="113">
        <v>44317</v>
      </c>
      <c r="C12" s="58">
        <v>5554405128.46</v>
      </c>
      <c r="D12" s="59">
        <f t="shared" si="0"/>
        <v>27.651034908807443</v>
      </c>
      <c r="E12" s="58">
        <v>14533107497.299999</v>
      </c>
      <c r="F12" s="60">
        <f t="shared" si="18"/>
        <v>72.348965091192568</v>
      </c>
      <c r="G12" s="58">
        <f t="shared" si="19"/>
        <v>20087512625.759998</v>
      </c>
      <c r="H12" s="10"/>
      <c r="I12" s="58">
        <v>3750851047.4499998</v>
      </c>
      <c r="J12" s="59">
        <f t="shared" si="3"/>
        <v>28.191129018090734</v>
      </c>
      <c r="K12" s="61">
        <v>9554224620.2999992</v>
      </c>
      <c r="L12" s="60">
        <f t="shared" si="20"/>
        <v>71.808870981909251</v>
      </c>
      <c r="M12" s="58">
        <f t="shared" si="21"/>
        <v>13305075667.75</v>
      </c>
      <c r="N12" s="10"/>
      <c r="O12" s="3">
        <f t="shared" ref="O12:O13" si="26">+(C12/C11-1)*100</f>
        <v>11.956793071344428</v>
      </c>
      <c r="P12" s="3">
        <f t="shared" ref="P12:P13" si="27">+(E12/E11-1)*100</f>
        <v>5.7875640032446496</v>
      </c>
      <c r="Q12" s="10"/>
      <c r="R12" s="3">
        <f t="shared" ref="R12:R13" si="28">+(C12/I12-1)*100</f>
        <v>48.083863053856504</v>
      </c>
      <c r="S12" s="3">
        <f t="shared" ref="S12:S13" si="29">+(E12/K12-1)*100</f>
        <v>52.111846590054988</v>
      </c>
      <c r="T12" s="62"/>
      <c r="U12" s="62"/>
    </row>
    <row r="13" spans="2:21">
      <c r="B13" s="113">
        <v>44348</v>
      </c>
      <c r="C13" s="118">
        <v>5850005014.289999</v>
      </c>
      <c r="D13" s="119">
        <f t="shared" si="0"/>
        <v>28.684907868503135</v>
      </c>
      <c r="E13" s="118">
        <v>14544012080.369999</v>
      </c>
      <c r="F13" s="119">
        <f t="shared" si="18"/>
        <v>71.315092131496883</v>
      </c>
      <c r="G13" s="118">
        <f t="shared" si="19"/>
        <v>20394017094.659996</v>
      </c>
      <c r="H13" s="10"/>
      <c r="I13" s="118">
        <v>3886326107.9899998</v>
      </c>
      <c r="J13" s="119">
        <f t="shared" si="3"/>
        <v>30.391110327853347</v>
      </c>
      <c r="K13" s="85">
        <v>8901380777.5599995</v>
      </c>
      <c r="L13" s="119">
        <f t="shared" si="20"/>
        <v>69.608889672146645</v>
      </c>
      <c r="M13" s="118">
        <f t="shared" si="21"/>
        <v>12787706885.549999</v>
      </c>
      <c r="N13" s="10"/>
      <c r="O13" s="120">
        <f t="shared" si="26"/>
        <v>5.3218999873701378</v>
      </c>
      <c r="P13" s="120">
        <f t="shared" si="27"/>
        <v>7.5032700831711985E-2</v>
      </c>
      <c r="Q13" s="10"/>
      <c r="R13" s="120">
        <f t="shared" si="28"/>
        <v>50.527898373294519</v>
      </c>
      <c r="S13" s="120">
        <f t="shared" si="29"/>
        <v>63.390517087358297</v>
      </c>
      <c r="T13" s="62"/>
      <c r="U13" s="62"/>
    </row>
    <row r="14" spans="2:21">
      <c r="B14" s="113">
        <v>44378</v>
      </c>
      <c r="C14" s="58">
        <v>5828804176.2399998</v>
      </c>
      <c r="D14" s="59">
        <f t="shared" si="0"/>
        <v>28.782636170643705</v>
      </c>
      <c r="E14" s="58">
        <v>14422308827.040001</v>
      </c>
      <c r="F14" s="60">
        <f t="shared" ref="F14:F15" si="30">+E14/G14*100</f>
        <v>71.217363829356302</v>
      </c>
      <c r="G14" s="58">
        <f t="shared" ref="G14:G15" si="31">+C14+E14</f>
        <v>20251113003.279999</v>
      </c>
      <c r="H14" s="10"/>
      <c r="I14" s="58">
        <v>4012959762.7099996</v>
      </c>
      <c r="J14" s="59">
        <f t="shared" si="3"/>
        <v>29.928834600915472</v>
      </c>
      <c r="K14" s="61">
        <v>9395379774.1300011</v>
      </c>
      <c r="L14" s="60">
        <f t="shared" ref="L14:L15" si="32">+K14/M14*100</f>
        <v>70.071165399084535</v>
      </c>
      <c r="M14" s="58">
        <f t="shared" ref="M14:M15" si="33">+I14+K14</f>
        <v>13408339536.84</v>
      </c>
      <c r="N14" s="10"/>
      <c r="O14" s="3">
        <f t="shared" ref="O14" si="34">+(C14/C13-1)*100</f>
        <v>-0.36240717739918216</v>
      </c>
      <c r="P14" s="3">
        <f t="shared" ref="P14" si="35">+(E14/E13-1)*100</f>
        <v>-0.83679285095108469</v>
      </c>
      <c r="Q14" s="10"/>
      <c r="R14" s="3">
        <f t="shared" ref="R14" si="36">+(C14/I14-1)*100</f>
        <v>45.249504627570424</v>
      </c>
      <c r="S14" s="3">
        <f t="shared" ref="S14" si="37">+(E14/K14-1)*100</f>
        <v>53.504266711512315</v>
      </c>
      <c r="T14" s="62"/>
      <c r="U14" s="62"/>
    </row>
    <row r="15" spans="2:21">
      <c r="B15" s="113">
        <v>44409</v>
      </c>
      <c r="C15" s="118">
        <v>6214993195.04</v>
      </c>
      <c r="D15" s="119">
        <f t="shared" si="0"/>
        <v>28.988795431028429</v>
      </c>
      <c r="E15" s="118">
        <v>15224301203.469999</v>
      </c>
      <c r="F15" s="119">
        <f t="shared" si="30"/>
        <v>71.011204568971579</v>
      </c>
      <c r="G15" s="118">
        <f t="shared" si="31"/>
        <v>21439294398.509998</v>
      </c>
      <c r="H15" s="10"/>
      <c r="I15" s="118">
        <v>4164509560.54</v>
      </c>
      <c r="J15" s="119">
        <f t="shared" si="3"/>
        <v>29.36537446518453</v>
      </c>
      <c r="K15" s="85">
        <v>10017191290.84</v>
      </c>
      <c r="L15" s="119">
        <f t="shared" si="32"/>
        <v>70.63462553481547</v>
      </c>
      <c r="M15" s="118">
        <f t="shared" si="33"/>
        <v>14181700851.380001</v>
      </c>
      <c r="N15" s="10"/>
      <c r="O15" s="120">
        <f t="shared" ref="O15" si="38">+(C15/C14-1)*100</f>
        <v>6.625527417342747</v>
      </c>
      <c r="P15" s="120">
        <f t="shared" ref="P15" si="39">+(E15/E14-1)*100</f>
        <v>5.5607766138412229</v>
      </c>
      <c r="Q15" s="10"/>
      <c r="R15" s="120">
        <f t="shared" ref="R15" si="40">+(C15/I15-1)*100</f>
        <v>49.2370975427445</v>
      </c>
      <c r="S15" s="120">
        <f t="shared" ref="S15" si="41">+(E15/K15-1)*100</f>
        <v>51.981735812428042</v>
      </c>
      <c r="T15" s="62"/>
      <c r="U15" s="62"/>
    </row>
    <row r="16" spans="2:21">
      <c r="B16" s="113">
        <v>44440</v>
      </c>
      <c r="C16" s="58">
        <v>6694328708.8400002</v>
      </c>
      <c r="D16" s="59">
        <f t="shared" si="0"/>
        <v>30.786128395070612</v>
      </c>
      <c r="E16" s="58">
        <v>15050298036.469999</v>
      </c>
      <c r="F16" s="60">
        <f t="shared" ref="F16:F17" si="42">+E16/G16*100</f>
        <v>69.213871604929395</v>
      </c>
      <c r="G16" s="58">
        <f t="shared" ref="G16:G17" si="43">+C16+E16</f>
        <v>21744626745.309998</v>
      </c>
      <c r="H16" s="10"/>
      <c r="I16" s="58">
        <v>4008179958.23</v>
      </c>
      <c r="J16" s="59">
        <f t="shared" si="3"/>
        <v>27.367597040913022</v>
      </c>
      <c r="K16" s="61">
        <v>10637533920.99</v>
      </c>
      <c r="L16" s="60">
        <f t="shared" ref="L16" si="44">+K16/M16*100</f>
        <v>72.632402959086988</v>
      </c>
      <c r="M16" s="58">
        <f t="shared" ref="M16" si="45">+I16+K16</f>
        <v>14645713879.219999</v>
      </c>
      <c r="N16" s="10"/>
      <c r="O16" s="3">
        <f t="shared" ref="O16" si="46">+(C16/C15-1)*100</f>
        <v>7.7125669933563845</v>
      </c>
      <c r="P16" s="3">
        <f t="shared" ref="P16" si="47">+(E16/E15-1)*100</f>
        <v>-1.1429304023513387</v>
      </c>
      <c r="Q16" s="10"/>
      <c r="R16" s="3">
        <f t="shared" ref="R16" si="48">+(C16/I16-1)*100</f>
        <v>67.016670374156433</v>
      </c>
      <c r="S16" s="3">
        <f t="shared" ref="S16" si="49">+(E16/K16-1)*100</f>
        <v>41.482961636180789</v>
      </c>
      <c r="T16" s="62"/>
      <c r="U16" s="62"/>
    </row>
    <row r="17" spans="2:21">
      <c r="B17" s="113">
        <v>44470</v>
      </c>
      <c r="C17" s="118">
        <v>6693211682.8500004</v>
      </c>
      <c r="D17" s="119">
        <f t="shared" si="0"/>
        <v>29.411662621850699</v>
      </c>
      <c r="E17" s="118">
        <v>16063787025.129999</v>
      </c>
      <c r="F17" s="119">
        <f t="shared" si="42"/>
        <v>70.588337378149305</v>
      </c>
      <c r="G17" s="118">
        <f t="shared" si="43"/>
        <v>22756998707.98</v>
      </c>
      <c r="H17" s="10"/>
      <c r="I17" s="118">
        <v>4182928045.6399999</v>
      </c>
      <c r="J17" s="119">
        <f t="shared" si="3"/>
        <v>28.5669264270432</v>
      </c>
      <c r="K17" s="85">
        <v>10459627415.559999</v>
      </c>
      <c r="L17" s="119">
        <f t="shared" ref="L17" si="50">+K17/M17*100</f>
        <v>71.4330735729568</v>
      </c>
      <c r="M17" s="118">
        <f t="shared" ref="M17" si="51">+I17+K17</f>
        <v>14642555461.199999</v>
      </c>
      <c r="N17" s="10"/>
      <c r="O17" s="120">
        <f t="shared" ref="O17" si="52">+(C17/C16-1)*100</f>
        <v>-1.6686153886125155E-2</v>
      </c>
      <c r="P17" s="120">
        <f t="shared" ref="P17" si="53">+(E17/E16-1)*100</f>
        <v>6.7340127498080493</v>
      </c>
      <c r="Q17" s="10"/>
      <c r="R17" s="120">
        <f t="shared" ref="R17" si="54">+(C17/I17-1)*100</f>
        <v>60.012594283723097</v>
      </c>
      <c r="S17" s="120">
        <f t="shared" ref="S17" si="55">+(E17/K17-1)*100</f>
        <v>53.578960195399631</v>
      </c>
      <c r="T17" s="62"/>
      <c r="U17" s="62"/>
    </row>
    <row r="18" spans="2:21">
      <c r="B18" s="113">
        <v>44501</v>
      </c>
      <c r="C18" s="58">
        <v>6999255802.7399998</v>
      </c>
      <c r="D18" s="59">
        <f t="shared" si="0"/>
        <v>30.649974605726065</v>
      </c>
      <c r="E18" s="58">
        <v>15836834252.069998</v>
      </c>
      <c r="F18" s="60">
        <f t="shared" ref="F18:F19" si="56">+E18/G18*100</f>
        <v>69.350025394273942</v>
      </c>
      <c r="G18" s="58">
        <f t="shared" ref="G18:G19" si="57">+C18+E18</f>
        <v>22836090054.809998</v>
      </c>
      <c r="H18" s="10"/>
      <c r="I18" s="58">
        <v>4438253162.9099998</v>
      </c>
      <c r="J18" s="59">
        <f t="shared" si="3"/>
        <v>27.888833202864305</v>
      </c>
      <c r="K18" s="61">
        <v>11475833778.719999</v>
      </c>
      <c r="L18" s="60">
        <f t="shared" ref="L18:L19" si="58">+K18/M18*100</f>
        <v>72.111166797135695</v>
      </c>
      <c r="M18" s="58">
        <f t="shared" ref="M18:M19" si="59">+I18+K18</f>
        <v>15914086941.629999</v>
      </c>
      <c r="N18" s="10"/>
      <c r="O18" s="3">
        <f t="shared" ref="O18" si="60">+(C18/C17-1)*100</f>
        <v>4.5724554129100037</v>
      </c>
      <c r="P18" s="3">
        <f t="shared" ref="P18" si="61">+(E18/E17-1)*100</f>
        <v>-1.4128223482106628</v>
      </c>
      <c r="Q18" s="10"/>
      <c r="R18" s="3">
        <f t="shared" ref="R18" si="62">+(C18/I18-1)*100</f>
        <v>57.702941806745535</v>
      </c>
      <c r="S18" s="3">
        <f t="shared" ref="S18" si="63">+(E18/K18-1)*100</f>
        <v>38.001600209971144</v>
      </c>
      <c r="T18" s="62"/>
      <c r="U18" s="62"/>
    </row>
    <row r="19" spans="2:21">
      <c r="B19" s="113">
        <v>44531</v>
      </c>
      <c r="C19" s="118">
        <v>7102652781.6000004</v>
      </c>
      <c r="D19" s="119">
        <f t="shared" si="0"/>
        <v>29.648488665748129</v>
      </c>
      <c r="E19" s="118">
        <v>16853552412.108402</v>
      </c>
      <c r="F19" s="119">
        <f t="shared" si="56"/>
        <v>70.351511334251867</v>
      </c>
      <c r="G19" s="118">
        <f t="shared" si="57"/>
        <v>23956205193.708405</v>
      </c>
      <c r="H19" s="10"/>
      <c r="I19" s="118">
        <v>4319298740.8200006</v>
      </c>
      <c r="J19" s="119">
        <f t="shared" si="3"/>
        <v>27.544299056908329</v>
      </c>
      <c r="K19" s="85">
        <v>11361981555.679998</v>
      </c>
      <c r="L19" s="119">
        <f t="shared" si="58"/>
        <v>72.455700943091671</v>
      </c>
      <c r="M19" s="118">
        <f t="shared" si="59"/>
        <v>15681280296.5</v>
      </c>
      <c r="N19" s="10"/>
      <c r="O19" s="120">
        <f t="shared" ref="O19" si="64">+(C19/C18-1)*100</f>
        <v>1.4772567509180545</v>
      </c>
      <c r="P19" s="120">
        <f t="shared" ref="P19" si="65">+(E19/E18-1)*100</f>
        <v>6.4199583316691733</v>
      </c>
      <c r="Q19" s="10"/>
      <c r="R19" s="120">
        <f t="shared" ref="R19" si="66">+(C19/I19-1)*100</f>
        <v>64.439952126385961</v>
      </c>
      <c r="S19" s="120">
        <f t="shared" ref="S19" si="67">+(E19/K19-1)*100</f>
        <v>48.332861917762024</v>
      </c>
    </row>
    <row r="20" spans="2:21" ht="35.1" customHeight="1">
      <c r="B20" s="114" t="s">
        <v>22</v>
      </c>
      <c r="C20" s="115">
        <f>SUM(C8:C19)</f>
        <v>71206592253.149994</v>
      </c>
      <c r="D20" s="116">
        <f t="shared" ref="D20" si="68">+C20/G20*100</f>
        <v>29.081487688155626</v>
      </c>
      <c r="E20" s="115">
        <f>SUM(E8:E19)</f>
        <v>173645366548.6384</v>
      </c>
      <c r="F20" s="116">
        <f t="shared" ref="F20" si="69">+E20/G20*100</f>
        <v>70.918512311844367</v>
      </c>
      <c r="G20" s="115">
        <f>SUM(G8:G19)</f>
        <v>244851958801.78842</v>
      </c>
      <c r="H20" s="6"/>
      <c r="I20" s="115">
        <f>SUM(I8:I19)</f>
        <v>43138694104.849998</v>
      </c>
      <c r="J20" s="116">
        <f t="shared" ref="J20" si="70">+I20/M20*100</f>
        <v>27.227558753778077</v>
      </c>
      <c r="K20" s="115">
        <f>SUM(K8:K19)</f>
        <v>115298918664.46999</v>
      </c>
      <c r="L20" s="116">
        <f>+K20/M20*100</f>
        <v>72.772441246221902</v>
      </c>
      <c r="M20" s="115">
        <f>SUM(M8:M19)</f>
        <v>158437612769.32001</v>
      </c>
      <c r="N20" s="10"/>
      <c r="O20" s="116"/>
      <c r="P20" s="116"/>
      <c r="Q20" s="10"/>
      <c r="R20" s="116">
        <f t="shared" ref="R20" si="71">+(C20/I20-1)*100</f>
        <v>65.064320398944048</v>
      </c>
      <c r="S20" s="116">
        <f t="shared" ref="S20" si="72">+(E20/K20-1)*100</f>
        <v>50.604505714369893</v>
      </c>
    </row>
    <row r="21" spans="2:2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21" ht="35.1" customHeight="1">
      <c r="B22" s="117" t="s">
        <v>40</v>
      </c>
      <c r="C22" s="85">
        <f>+AVERAGE(C8:C19)</f>
        <v>5933882687.7624998</v>
      </c>
      <c r="D22" s="64"/>
      <c r="E22" s="85">
        <f>+AVERAGE(E8:E19)</f>
        <v>14470447212.386534</v>
      </c>
      <c r="F22" s="64"/>
      <c r="G22" s="115">
        <f>+AVERAGE(G8:G19)</f>
        <v>20404329900.149036</v>
      </c>
      <c r="H22" s="64"/>
      <c r="I22" s="85">
        <f>+AVERAGE(I8:I19)</f>
        <v>3594891175.4041667</v>
      </c>
      <c r="J22" s="64"/>
      <c r="K22" s="85">
        <f>+AVERAGE(K8:K19)</f>
        <v>9608243222.0391655</v>
      </c>
      <c r="L22" s="64"/>
      <c r="M22" s="115">
        <f>+AVERAGE(M8:M19)</f>
        <v>13203134397.443335</v>
      </c>
      <c r="N22" s="10"/>
      <c r="O22" s="10"/>
      <c r="P22" s="10"/>
      <c r="Q22" s="10"/>
      <c r="R22" s="10"/>
      <c r="S22" s="10"/>
    </row>
  </sheetData>
  <mergeCells count="19">
    <mergeCell ref="R5:S5"/>
    <mergeCell ref="R6:R7"/>
    <mergeCell ref="S6:S7"/>
    <mergeCell ref="R4:S4"/>
    <mergeCell ref="I4:M4"/>
    <mergeCell ref="M6:M7"/>
    <mergeCell ref="I6:J6"/>
    <mergeCell ref="K6:L6"/>
    <mergeCell ref="O4:P4"/>
    <mergeCell ref="O5:P5"/>
    <mergeCell ref="O6:O7"/>
    <mergeCell ref="P6:P7"/>
    <mergeCell ref="B4:G4"/>
    <mergeCell ref="I5:K5"/>
    <mergeCell ref="C5:G5"/>
    <mergeCell ref="B6:B7"/>
    <mergeCell ref="G6:G7"/>
    <mergeCell ref="C6:D6"/>
    <mergeCell ref="E6:F6"/>
  </mergeCells>
  <conditionalFormatting sqref="O8:P8">
    <cfRule type="cellIs" dxfId="29" priority="54" stopIfTrue="1" operator="lessThan">
      <formula>0</formula>
    </cfRule>
  </conditionalFormatting>
  <conditionalFormatting sqref="O9:P9">
    <cfRule type="cellIs" dxfId="28" priority="6" stopIfTrue="1" operator="lessThan">
      <formula>0</formula>
    </cfRule>
  </conditionalFormatting>
  <conditionalFormatting sqref="O10:P10">
    <cfRule type="cellIs" dxfId="27" priority="24" stopIfTrue="1" operator="lessThan">
      <formula>0</formula>
    </cfRule>
  </conditionalFormatting>
  <conditionalFormatting sqref="O11:P11 O15:P15 O17:P17 O19:P19">
    <cfRule type="cellIs" dxfId="26" priority="13" stopIfTrue="1" operator="lessThan">
      <formula>0</formula>
    </cfRule>
  </conditionalFormatting>
  <conditionalFormatting sqref="O12:P12 O14:P14 O16:P16">
    <cfRule type="cellIs" dxfId="25" priority="12" stopIfTrue="1" operator="lessThan">
      <formula>0</formula>
    </cfRule>
  </conditionalFormatting>
  <conditionalFormatting sqref="O13:P13">
    <cfRule type="cellIs" dxfId="24" priority="1" stopIfTrue="1" operator="lessThan">
      <formula>0</formula>
    </cfRule>
  </conditionalFormatting>
  <conditionalFormatting sqref="O18:P18">
    <cfRule type="cellIs" dxfId="23" priority="8" stopIfTrue="1" operator="lessThan">
      <formula>0</formula>
    </cfRule>
  </conditionalFormatting>
  <conditionalFormatting sqref="R8:S8">
    <cfRule type="cellIs" dxfId="22" priority="114" stopIfTrue="1" operator="lessThan">
      <formula>0</formula>
    </cfRule>
  </conditionalFormatting>
  <conditionalFormatting sqref="R9:S9">
    <cfRule type="cellIs" dxfId="21" priority="5" stopIfTrue="1" operator="lessThan">
      <formula>0</formula>
    </cfRule>
  </conditionalFormatting>
  <conditionalFormatting sqref="R10:S10">
    <cfRule type="cellIs" dxfId="20" priority="68" stopIfTrue="1" operator="lessThan">
      <formula>0</formula>
    </cfRule>
  </conditionalFormatting>
  <conditionalFormatting sqref="R11:S11 R13:S13 R15:S15 R17:S17 R19:S19">
    <cfRule type="cellIs" dxfId="19" priority="15" stopIfTrue="1" operator="lessThan">
      <formula>0</formula>
    </cfRule>
  </conditionalFormatting>
  <conditionalFormatting sqref="R12:S12 R14:S14 R16:S16">
    <cfRule type="cellIs" dxfId="18" priority="14" stopIfTrue="1" operator="lessThan">
      <formula>0</formula>
    </cfRule>
  </conditionalFormatting>
  <conditionalFormatting sqref="R18:S18">
    <cfRule type="cellIs" dxfId="17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2"/>
  <sheetViews>
    <sheetView showGridLines="0" workbookViewId="0">
      <selection activeCell="F23" sqref="F23"/>
    </sheetView>
  </sheetViews>
  <sheetFormatPr baseColWidth="10" defaultColWidth="11.42578125" defaultRowHeight="15.75"/>
  <cols>
    <col min="1" max="1" width="1.7109375" style="65" customWidth="1"/>
    <col min="2" max="2" width="16.7109375" style="65" customWidth="1"/>
    <col min="3" max="4" width="21.7109375" style="65" customWidth="1"/>
    <col min="5" max="6" width="21" style="65" customWidth="1"/>
    <col min="7" max="7" width="4" style="65" customWidth="1"/>
    <col min="8" max="8" width="18.7109375" style="65" customWidth="1"/>
    <col min="9" max="9" width="22.28515625" style="65" customWidth="1"/>
    <col min="10" max="10" width="20.42578125" style="65" bestFit="1" customWidth="1"/>
    <col min="11" max="11" width="23.85546875" style="65" customWidth="1"/>
    <col min="12" max="12" width="21.28515625" style="65" customWidth="1"/>
    <col min="13" max="13" width="26.42578125" style="65" customWidth="1"/>
    <col min="14" max="16384" width="11.42578125" style="65"/>
  </cols>
  <sheetData>
    <row r="2" spans="2:15" ht="21">
      <c r="B2" s="5" t="s">
        <v>43</v>
      </c>
      <c r="D2" s="133" t="s">
        <v>80</v>
      </c>
      <c r="E2" s="9"/>
    </row>
    <row r="3" spans="2:15" ht="33.75" customHeight="1"/>
    <row r="4" spans="2:15" ht="30" customHeight="1">
      <c r="B4" s="156" t="s">
        <v>62</v>
      </c>
      <c r="C4" s="156"/>
      <c r="D4" s="156"/>
      <c r="E4" s="156"/>
      <c r="F4" s="156"/>
    </row>
    <row r="5" spans="2:15" ht="15" customHeight="1">
      <c r="C5" s="157" t="s">
        <v>10</v>
      </c>
      <c r="D5" s="157"/>
      <c r="E5" s="157"/>
      <c r="F5" s="157"/>
      <c r="G5" s="10"/>
      <c r="N5" s="10"/>
      <c r="O5" s="10"/>
    </row>
    <row r="6" spans="2:15" ht="48" customHeight="1">
      <c r="B6" s="182" t="s">
        <v>0</v>
      </c>
      <c r="C6" s="190" t="s">
        <v>2</v>
      </c>
      <c r="D6" s="190"/>
      <c r="E6" s="190"/>
      <c r="F6" s="190"/>
    </row>
    <row r="7" spans="2:15" ht="48" customHeight="1">
      <c r="B7" s="183"/>
      <c r="C7" s="121">
        <v>2025</v>
      </c>
      <c r="D7" s="121">
        <v>2024</v>
      </c>
      <c r="E7" s="121" t="s">
        <v>41</v>
      </c>
      <c r="F7" s="122" t="s">
        <v>63</v>
      </c>
    </row>
    <row r="8" spans="2:15">
      <c r="B8" s="113">
        <v>44197</v>
      </c>
      <c r="C8" s="66">
        <v>175564755.33000001</v>
      </c>
      <c r="D8" s="66">
        <v>350949174.27999997</v>
      </c>
      <c r="E8" s="2">
        <v>-28.64</v>
      </c>
      <c r="F8" s="3">
        <f t="shared" ref="F8:F9" si="0">+(C8/D8-1)*100</f>
        <v>-49.974307336615055</v>
      </c>
    </row>
    <row r="9" spans="2:15">
      <c r="B9" s="113">
        <v>44228</v>
      </c>
      <c r="C9" s="118">
        <v>1740350655.9399998</v>
      </c>
      <c r="D9" s="118">
        <v>980034525.82000029</v>
      </c>
      <c r="E9" s="120">
        <f t="shared" ref="E9" si="1">+(C9/C8-1)*100</f>
        <v>891.2870340455022</v>
      </c>
      <c r="F9" s="128">
        <f t="shared" si="0"/>
        <v>77.580545387810588</v>
      </c>
    </row>
    <row r="10" spans="2:15">
      <c r="B10" s="113">
        <v>44256</v>
      </c>
      <c r="C10" s="66">
        <v>944556498.51999998</v>
      </c>
      <c r="D10" s="66">
        <v>425917063.00000006</v>
      </c>
      <c r="E10" s="2">
        <f t="shared" ref="E10" si="2">+(C10/C9-1)*100</f>
        <v>-45.726081390774368</v>
      </c>
      <c r="F10" s="3">
        <f t="shared" ref="F10" si="3">+(C10/D10-1)*100</f>
        <v>121.77005350922036</v>
      </c>
    </row>
    <row r="11" spans="2:15">
      <c r="B11" s="113">
        <v>44287</v>
      </c>
      <c r="C11" s="118">
        <v>533835815.62</v>
      </c>
      <c r="D11" s="118">
        <v>325248932.46000004</v>
      </c>
      <c r="E11" s="138">
        <f t="shared" ref="E11" si="4">+(C11/C10-1)*100</f>
        <v>-43.482913255432265</v>
      </c>
      <c r="F11" s="120">
        <f t="shared" ref="F11" si="5">+(C11/D11-1)*100</f>
        <v>64.131458197991932</v>
      </c>
    </row>
    <row r="12" spans="2:15">
      <c r="B12" s="113">
        <v>44317</v>
      </c>
      <c r="C12" s="66">
        <v>386481649.34000009</v>
      </c>
      <c r="D12" s="66">
        <v>443378954.73000002</v>
      </c>
      <c r="E12" s="2">
        <f t="shared" ref="E12:E13" si="6">+(C12/C11-1)*100</f>
        <v>-27.602899986929863</v>
      </c>
      <c r="F12" s="3">
        <f t="shared" ref="F12:F13" si="7">+(C12/D12-1)*100</f>
        <v>-12.832658109505468</v>
      </c>
    </row>
    <row r="13" spans="2:15">
      <c r="B13" s="113">
        <v>44348</v>
      </c>
      <c r="C13" s="118">
        <v>345108723.26000005</v>
      </c>
      <c r="D13" s="118">
        <v>492790626.64999998</v>
      </c>
      <c r="E13" s="138">
        <f t="shared" si="6"/>
        <v>-10.705016952461555</v>
      </c>
      <c r="F13" s="143">
        <f t="shared" si="7"/>
        <v>-29.968488725920849</v>
      </c>
    </row>
    <row r="14" spans="2:15">
      <c r="B14" s="113">
        <v>44378</v>
      </c>
      <c r="C14" s="66">
        <v>399144153.39999998</v>
      </c>
      <c r="D14" s="66">
        <v>1083999013.99</v>
      </c>
      <c r="E14" s="2">
        <f t="shared" ref="E14" si="8">+(C14/C13-1)*100</f>
        <v>15.657509213202481</v>
      </c>
      <c r="F14" s="3">
        <f t="shared" ref="F14" si="9">+(C14/D14-1)*100</f>
        <v>-63.178550141773272</v>
      </c>
    </row>
    <row r="15" spans="2:15">
      <c r="B15" s="113">
        <v>44409</v>
      </c>
      <c r="C15" s="118">
        <v>416918206.57999998</v>
      </c>
      <c r="D15" s="118">
        <v>687667625.10000002</v>
      </c>
      <c r="E15" s="120">
        <f t="shared" ref="E15" si="10">+(C15/C14-1)*100</f>
        <v>4.4530410952024813</v>
      </c>
      <c r="F15" s="143">
        <f t="shared" ref="F15" si="11">+(C15/D15-1)*100</f>
        <v>-39.372133955067014</v>
      </c>
    </row>
    <row r="16" spans="2:15">
      <c r="B16" s="113">
        <v>44440</v>
      </c>
      <c r="C16" s="66">
        <v>332422215.09000003</v>
      </c>
      <c r="D16" s="66">
        <v>361190417.33999997</v>
      </c>
      <c r="E16" s="2">
        <f t="shared" ref="E16" si="12">+(C16/C15-1)*100</f>
        <v>-20.266802973927334</v>
      </c>
      <c r="F16" s="3">
        <f t="shared" ref="F16" si="13">+(C16/D16-1)*100</f>
        <v>-7.9648298705885967</v>
      </c>
    </row>
    <row r="17" spans="2:6">
      <c r="B17" s="113">
        <v>44470</v>
      </c>
      <c r="C17" s="118">
        <v>319643754.37</v>
      </c>
      <c r="D17" s="118">
        <v>338669171.96999985</v>
      </c>
      <c r="E17" s="138">
        <f t="shared" ref="E17" si="14">+(C17/C16-1)*100</f>
        <v>-3.8440453555549481</v>
      </c>
      <c r="F17" s="143">
        <f t="shared" ref="F17" si="15">+(C17/D17-1)*100</f>
        <v>-5.6176998601116139</v>
      </c>
    </row>
    <row r="18" spans="2:6">
      <c r="B18" s="113">
        <v>44501</v>
      </c>
      <c r="C18" s="66">
        <v>284370601.03000003</v>
      </c>
      <c r="D18" s="66">
        <v>275980055.83999997</v>
      </c>
      <c r="E18" s="2">
        <f t="shared" ref="E18" si="16">+(C18/C17-1)*100</f>
        <v>-11.035145488614784</v>
      </c>
      <c r="F18" s="3">
        <f t="shared" ref="F18" si="17">+(C18/D18-1)*100</f>
        <v>3.0402722995550358</v>
      </c>
    </row>
    <row r="19" spans="2:6">
      <c r="B19" s="113">
        <v>44531</v>
      </c>
      <c r="C19" s="118">
        <v>400232874.50000006</v>
      </c>
      <c r="D19" s="118">
        <v>246033145.50999996</v>
      </c>
      <c r="E19" s="120">
        <f>+(C19/C18-1)*100</f>
        <v>40.743407739879899</v>
      </c>
      <c r="F19" s="120">
        <f t="shared" ref="F19" si="18">+(C19/D19-1)*100</f>
        <v>62.674372052741447</v>
      </c>
    </row>
    <row r="20" spans="2:6" ht="35.1" customHeight="1">
      <c r="B20" s="123" t="s">
        <v>22</v>
      </c>
      <c r="C20" s="124">
        <f>SUM(C8:C19)</f>
        <v>6278629902.9799995</v>
      </c>
      <c r="D20" s="124">
        <f>SUM(D8:D19)</f>
        <v>6011858706.6900015</v>
      </c>
      <c r="E20" s="125"/>
      <c r="F20" s="125"/>
    </row>
    <row r="21" spans="2:6">
      <c r="C21" s="67"/>
      <c r="D21" s="67"/>
    </row>
    <row r="22" spans="2:6" ht="35.1" customHeight="1">
      <c r="B22" s="117" t="s">
        <v>40</v>
      </c>
      <c r="C22" s="118">
        <f>+AVERAGE(C8:C19)</f>
        <v>523219158.58166665</v>
      </c>
      <c r="D22" s="118">
        <f>+AVERAGE(D8:D19)</f>
        <v>500988225.55750012</v>
      </c>
      <c r="E22" s="68"/>
      <c r="F22" s="68"/>
    </row>
  </sheetData>
  <mergeCells count="4">
    <mergeCell ref="B6:B7"/>
    <mergeCell ref="B4:F4"/>
    <mergeCell ref="C6:F6"/>
    <mergeCell ref="C5:F5"/>
  </mergeCells>
  <conditionalFormatting sqref="E11">
    <cfRule type="cellIs" dxfId="16" priority="6" stopIfTrue="1" operator="lessThan">
      <formula>0</formula>
    </cfRule>
  </conditionalFormatting>
  <conditionalFormatting sqref="E13">
    <cfRule type="cellIs" dxfId="15" priority="2" stopIfTrue="1" operator="lessThan">
      <formula>0</formula>
    </cfRule>
  </conditionalFormatting>
  <conditionalFormatting sqref="E17">
    <cfRule type="cellIs" dxfId="14" priority="5" stopIfTrue="1" operator="lessThan">
      <formula>0</formula>
    </cfRule>
  </conditionalFormatting>
  <conditionalFormatting sqref="E8:F8">
    <cfRule type="cellIs" dxfId="13" priority="11" stopIfTrue="1" operator="lessThan">
      <formula>0</formula>
    </cfRule>
  </conditionalFormatting>
  <conditionalFormatting sqref="E10:F10 E12:F12 E16:F16">
    <cfRule type="cellIs" dxfId="12" priority="7" stopIfTrue="1" operator="lessThan">
      <formula>0</formula>
    </cfRule>
  </conditionalFormatting>
  <conditionalFormatting sqref="E14:F14">
    <cfRule type="cellIs" dxfId="11" priority="1" stopIfTrue="1" operator="lessThan">
      <formula>0</formula>
    </cfRule>
  </conditionalFormatting>
  <conditionalFormatting sqref="E18:F18">
    <cfRule type="cellIs" dxfId="10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3"/>
  <sheetViews>
    <sheetView showGridLines="0" workbookViewId="0">
      <selection activeCell="F22" sqref="F22"/>
    </sheetView>
  </sheetViews>
  <sheetFormatPr baseColWidth="10" defaultRowHeight="15.75"/>
  <cols>
    <col min="1" max="1" width="1.7109375" style="7" customWidth="1"/>
    <col min="2" max="2" width="16.7109375" style="7" customWidth="1"/>
    <col min="3" max="3" width="23.85546875" style="7" customWidth="1"/>
    <col min="4" max="6" width="21.7109375" style="7" customWidth="1"/>
    <col min="7" max="7" width="16.7109375" style="7" customWidth="1"/>
    <col min="8" max="8" width="18.28515625" style="7" customWidth="1"/>
    <col min="9" max="9" width="13.42578125" style="7" customWidth="1"/>
    <col min="10" max="16384" width="11.42578125" style="7"/>
  </cols>
  <sheetData>
    <row r="2" spans="2:6" s="65" customFormat="1" ht="21">
      <c r="B2" s="5" t="s">
        <v>43</v>
      </c>
      <c r="D2" s="133" t="s">
        <v>80</v>
      </c>
      <c r="E2" s="9"/>
    </row>
    <row r="3" spans="2:6" ht="31.5" customHeight="1">
      <c r="B3" s="1"/>
      <c r="E3" s="69"/>
    </row>
    <row r="4" spans="2:6" ht="30" customHeight="1">
      <c r="B4" s="156" t="s">
        <v>66</v>
      </c>
      <c r="C4" s="156"/>
      <c r="D4" s="156"/>
      <c r="E4" s="156"/>
      <c r="F4" s="156"/>
    </row>
    <row r="5" spans="2:6" ht="15" customHeight="1">
      <c r="C5" s="176" t="s">
        <v>10</v>
      </c>
      <c r="D5" s="176"/>
      <c r="E5" s="176"/>
      <c r="F5" s="176"/>
    </row>
    <row r="6" spans="2:6" ht="48" customHeight="1">
      <c r="B6" s="182" t="s">
        <v>0</v>
      </c>
      <c r="C6" s="190" t="s">
        <v>3</v>
      </c>
      <c r="D6" s="190"/>
      <c r="E6" s="190"/>
      <c r="F6" s="190"/>
    </row>
    <row r="7" spans="2:6" ht="48" customHeight="1">
      <c r="B7" s="183"/>
      <c r="C7" s="121">
        <v>2025</v>
      </c>
      <c r="D7" s="121">
        <v>2024</v>
      </c>
      <c r="E7" s="121" t="s">
        <v>41</v>
      </c>
      <c r="F7" s="121" t="s">
        <v>64</v>
      </c>
    </row>
    <row r="8" spans="2:6">
      <c r="B8" s="113">
        <v>44197</v>
      </c>
      <c r="C8" s="66">
        <v>989134614.13</v>
      </c>
      <c r="D8" s="66">
        <v>639878714.11000001</v>
      </c>
      <c r="E8" s="2">
        <v>-24.26</v>
      </c>
      <c r="F8" s="4">
        <f t="shared" ref="F8:F9" si="0">+(C8/D8-1)*100</f>
        <v>54.581578089494045</v>
      </c>
    </row>
    <row r="9" spans="2:6">
      <c r="B9" s="113">
        <v>44228</v>
      </c>
      <c r="C9" s="118">
        <v>715447494.06699991</v>
      </c>
      <c r="D9" s="118">
        <v>404550138.19</v>
      </c>
      <c r="E9" s="127">
        <f t="shared" ref="E9" si="1">+(C9/C8-1)*100</f>
        <v>-27.669350172698525</v>
      </c>
      <c r="F9" s="128">
        <f t="shared" si="0"/>
        <v>76.850142053587604</v>
      </c>
    </row>
    <row r="10" spans="2:6">
      <c r="B10" s="113">
        <v>44256</v>
      </c>
      <c r="C10" s="66">
        <v>707098615.24000013</v>
      </c>
      <c r="D10" s="66">
        <v>398562696.56999999</v>
      </c>
      <c r="E10" s="2">
        <f t="shared" ref="E10" si="2">+(C10/C9-1)*100</f>
        <v>-1.1669450094150324</v>
      </c>
      <c r="F10" s="4">
        <f t="shared" ref="F10" si="3">+(C10/D10-1)*100</f>
        <v>77.412141508785595</v>
      </c>
    </row>
    <row r="11" spans="2:6">
      <c r="B11" s="113">
        <v>44287</v>
      </c>
      <c r="C11" s="118">
        <v>2695897538.77</v>
      </c>
      <c r="D11" s="118">
        <v>399143180.61000001</v>
      </c>
      <c r="E11" s="127">
        <f t="shared" ref="E11" si="4">+(C11/C10-1)*100</f>
        <v>281.26188917156497</v>
      </c>
      <c r="F11" s="127">
        <f t="shared" ref="F11" si="5">+(C11/D11-1)*100</f>
        <v>575.42116957877886</v>
      </c>
    </row>
    <row r="12" spans="2:6">
      <c r="B12" s="113">
        <v>44317</v>
      </c>
      <c r="C12" s="66">
        <v>4756470231.9099998</v>
      </c>
      <c r="D12" s="66">
        <v>4330312336.6000004</v>
      </c>
      <c r="E12" s="2">
        <f t="shared" ref="E12:E13" si="6">+(C12/C11-1)*100</f>
        <v>76.43364272961702</v>
      </c>
      <c r="F12" s="4">
        <f t="shared" ref="F12:F13" si="7">+(C12/D12-1)*100</f>
        <v>9.8412738431843181</v>
      </c>
    </row>
    <row r="13" spans="2:6">
      <c r="B13" s="113">
        <v>44348</v>
      </c>
      <c r="C13" s="118">
        <v>1536342741.4289999</v>
      </c>
      <c r="D13" s="118">
        <v>1884462637.687</v>
      </c>
      <c r="E13" s="127">
        <f t="shared" si="6"/>
        <v>-67.699939944498112</v>
      </c>
      <c r="F13" s="127">
        <f t="shared" si="7"/>
        <v>-18.473165203491881</v>
      </c>
    </row>
    <row r="14" spans="2:6">
      <c r="B14" s="113">
        <v>44378</v>
      </c>
      <c r="C14" s="66">
        <v>1742837138.05</v>
      </c>
      <c r="D14" s="66">
        <v>2545188365.48</v>
      </c>
      <c r="E14" s="2">
        <f t="shared" ref="E14" si="8">+(C14/C13-1)*100</f>
        <v>13.440646481587383</v>
      </c>
      <c r="F14" s="4">
        <f t="shared" ref="F14" si="9">+(C14/D14-1)*100</f>
        <v>-31.524237589333936</v>
      </c>
    </row>
    <row r="15" spans="2:6">
      <c r="B15" s="113">
        <v>44409</v>
      </c>
      <c r="C15" s="118">
        <v>1753100511.5599999</v>
      </c>
      <c r="D15" s="118">
        <v>1870245904.5</v>
      </c>
      <c r="E15" s="127">
        <f t="shared" ref="E15" si="10">+(C15/C14-1)*100</f>
        <v>0.58888884600447611</v>
      </c>
      <c r="F15" s="149">
        <f t="shared" ref="F15" si="11">+(C15/D15-1)*100</f>
        <v>-6.2636358490686384</v>
      </c>
    </row>
    <row r="16" spans="2:6">
      <c r="B16" s="113">
        <v>44440</v>
      </c>
      <c r="C16" s="66">
        <v>1578193757.8299999</v>
      </c>
      <c r="D16" s="66">
        <v>1567546141.52</v>
      </c>
      <c r="E16" s="2">
        <f t="shared" ref="E16" si="12">+(C16/C15-1)*100</f>
        <v>-9.9769951909008832</v>
      </c>
      <c r="F16" s="4">
        <f t="shared" ref="F16" si="13">+(C16/D16-1)*100</f>
        <v>0.67925377301336631</v>
      </c>
    </row>
    <row r="17" spans="2:8">
      <c r="B17" s="113">
        <v>44470</v>
      </c>
      <c r="C17" s="118">
        <v>1496035466.22</v>
      </c>
      <c r="D17" s="118">
        <v>1414984973.0799999</v>
      </c>
      <c r="E17" s="127">
        <f t="shared" ref="E17" si="14">+(C17/C16-1)*100</f>
        <v>-5.2058431483702368</v>
      </c>
      <c r="F17" s="128">
        <f t="shared" ref="F17" si="15">+(C17/D17-1)*100</f>
        <v>5.7280108751669223</v>
      </c>
    </row>
    <row r="18" spans="2:8">
      <c r="B18" s="113">
        <v>44501</v>
      </c>
      <c r="C18" s="66">
        <v>1350838363.6499999</v>
      </c>
      <c r="D18" s="66">
        <v>1253037669.5799999</v>
      </c>
      <c r="E18" s="2">
        <f t="shared" ref="E18" si="16">+(C18/C17-1)*100</f>
        <v>-9.7054585836033986</v>
      </c>
      <c r="F18" s="4">
        <f t="shared" ref="F18" si="17">+(C18/D18-1)*100</f>
        <v>7.8050881026411112</v>
      </c>
    </row>
    <row r="19" spans="2:8">
      <c r="B19" s="113">
        <v>44531</v>
      </c>
      <c r="C19" s="118">
        <v>1901254230.5599999</v>
      </c>
      <c r="D19" s="118">
        <v>1305908603.5800002</v>
      </c>
      <c r="E19" s="127">
        <f>+(C19/C18-1)*100</f>
        <v>40.746241868846724</v>
      </c>
      <c r="F19" s="128">
        <f t="shared" ref="F19" si="18">+(C19/D19-1)*100</f>
        <v>45.588613578923322</v>
      </c>
    </row>
    <row r="20" spans="2:8" ht="31.5">
      <c r="B20" s="123" t="s">
        <v>22</v>
      </c>
      <c r="C20" s="124">
        <f>SUM(C8:C19)</f>
        <v>21222650703.416004</v>
      </c>
      <c r="D20" s="124">
        <f>SUM(D8:D19)</f>
        <v>18013821361.507</v>
      </c>
      <c r="E20" s="125"/>
      <c r="F20" s="125"/>
    </row>
    <row r="21" spans="2:8">
      <c r="C21" s="40"/>
      <c r="D21" s="40"/>
      <c r="H21" s="40"/>
    </row>
    <row r="22" spans="2:8" ht="35.1" customHeight="1">
      <c r="B22" s="126" t="s">
        <v>40</v>
      </c>
      <c r="C22" s="118">
        <f>+AVERAGE(C8:C19)</f>
        <v>1768554225.284667</v>
      </c>
      <c r="D22" s="118">
        <f>+AVERAGE(D8:D19)</f>
        <v>1501151780.1255834</v>
      </c>
      <c r="E22" s="68"/>
      <c r="F22" s="68"/>
      <c r="H22" s="40"/>
    </row>
    <row r="23" spans="2:8">
      <c r="C23" s="40"/>
      <c r="H23" s="40"/>
    </row>
  </sheetData>
  <mergeCells count="4">
    <mergeCell ref="B6:B7"/>
    <mergeCell ref="C6:F6"/>
    <mergeCell ref="B4:F4"/>
    <mergeCell ref="C5:F5"/>
  </mergeCells>
  <conditionalFormatting sqref="E8:E19">
    <cfRule type="cellIs" dxfId="9" priority="1" stopIfTrue="1" operator="lessThan">
      <formula>0</formula>
    </cfRule>
  </conditionalFormatting>
  <conditionalFormatting sqref="F8">
    <cfRule type="cellIs" dxfId="8" priority="24" stopIfTrue="1" operator="lessThan">
      <formula>0</formula>
    </cfRule>
  </conditionalFormatting>
  <conditionalFormatting sqref="F10:F14">
    <cfRule type="cellIs" dxfId="7" priority="2" stopIfTrue="1" operator="lessThan">
      <formula>0</formula>
    </cfRule>
  </conditionalFormatting>
  <conditionalFormatting sqref="F16 F18">
    <cfRule type="cellIs" dxfId="6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5"/>
  <sheetViews>
    <sheetView showGridLines="0" workbookViewId="0">
      <selection activeCell="E20" sqref="E20"/>
    </sheetView>
  </sheetViews>
  <sheetFormatPr baseColWidth="10" defaultRowHeight="15.75"/>
  <cols>
    <col min="1" max="1" width="1.7109375" style="7" customWidth="1"/>
    <col min="2" max="2" width="16.7109375" style="7" customWidth="1"/>
    <col min="3" max="6" width="21.7109375" style="7" customWidth="1"/>
    <col min="7" max="7" width="15.5703125" style="7" customWidth="1"/>
    <col min="8" max="8" width="14.28515625" style="7" customWidth="1"/>
    <col min="9" max="16384" width="11.42578125" style="7"/>
  </cols>
  <sheetData>
    <row r="2" spans="2:6" ht="21">
      <c r="B2" s="1" t="s">
        <v>43</v>
      </c>
      <c r="E2" s="133" t="s">
        <v>80</v>
      </c>
    </row>
    <row r="3" spans="2:6" ht="27.75" customHeight="1"/>
    <row r="5" spans="2:6" ht="30" customHeight="1">
      <c r="B5" s="156" t="s">
        <v>65</v>
      </c>
      <c r="C5" s="156"/>
      <c r="D5" s="156"/>
      <c r="E5" s="156"/>
      <c r="F5" s="156"/>
    </row>
    <row r="6" spans="2:6" ht="15" customHeight="1">
      <c r="C6" s="176" t="s">
        <v>10</v>
      </c>
      <c r="D6" s="176"/>
      <c r="E6" s="176"/>
      <c r="F6" s="176"/>
    </row>
    <row r="7" spans="2:6" ht="48" customHeight="1">
      <c r="B7" s="182" t="s">
        <v>0</v>
      </c>
      <c r="C7" s="190" t="s">
        <v>42</v>
      </c>
      <c r="D7" s="190"/>
      <c r="E7" s="190"/>
      <c r="F7" s="190"/>
    </row>
    <row r="8" spans="2:6" ht="48" customHeight="1">
      <c r="B8" s="183"/>
      <c r="C8" s="121">
        <v>2025</v>
      </c>
      <c r="D8" s="121">
        <v>2024</v>
      </c>
      <c r="E8" s="121" t="s">
        <v>41</v>
      </c>
      <c r="F8" s="121" t="s">
        <v>64</v>
      </c>
    </row>
    <row r="9" spans="2:6">
      <c r="B9" s="113">
        <v>44197</v>
      </c>
      <c r="C9" s="66">
        <v>2015692925.6199999</v>
      </c>
      <c r="D9" s="66">
        <v>839550674.75000012</v>
      </c>
      <c r="E9" s="4">
        <v>16.34</v>
      </c>
      <c r="F9" s="4">
        <f>(+C9/D9-1)*100</f>
        <v>140.09187131202404</v>
      </c>
    </row>
    <row r="10" spans="2:6">
      <c r="B10" s="113">
        <v>44228</v>
      </c>
      <c r="C10" s="118">
        <v>1969911901.96</v>
      </c>
      <c r="D10" s="118">
        <v>993446980.32000005</v>
      </c>
      <c r="E10" s="127">
        <f t="shared" ref="E10" si="0">+(C10/C9-1)*100</f>
        <v>-2.2712300607950153</v>
      </c>
      <c r="F10" s="128">
        <f t="shared" ref="F10" si="1">+(C10/D10-1)*100</f>
        <v>98.290592350028589</v>
      </c>
    </row>
    <row r="11" spans="2:6">
      <c r="B11" s="113">
        <v>44256</v>
      </c>
      <c r="C11" s="66">
        <v>2146940394.76</v>
      </c>
      <c r="D11" s="66">
        <v>1114108005.78</v>
      </c>
      <c r="E11" s="4">
        <f t="shared" ref="E11" si="2">+(C11/C10-1)*100</f>
        <v>8.9866197886241608</v>
      </c>
      <c r="F11" s="4">
        <f t="shared" ref="F11" si="3">+(C11/D11-1)*100</f>
        <v>92.704870948028244</v>
      </c>
    </row>
    <row r="12" spans="2:6">
      <c r="B12" s="113">
        <v>44287</v>
      </c>
      <c r="C12" s="118">
        <v>2052085961.6999998</v>
      </c>
      <c r="D12" s="118">
        <v>1104470849.97</v>
      </c>
      <c r="E12" s="139">
        <f t="shared" ref="E12" si="4">+(C12/C11-1)*100</f>
        <v>-4.4181214015773236</v>
      </c>
      <c r="F12" s="128">
        <f t="shared" ref="F12" si="5">+(C12/D12-1)*100</f>
        <v>85.798109724284629</v>
      </c>
    </row>
    <row r="13" spans="2:6">
      <c r="B13" s="113">
        <v>44317</v>
      </c>
      <c r="C13" s="66">
        <v>2397277832.1900001</v>
      </c>
      <c r="D13" s="66">
        <v>1175568969.8</v>
      </c>
      <c r="E13" s="4">
        <f t="shared" ref="E13:E14" si="6">+(C13/C12-1)*100</f>
        <v>16.821511229677455</v>
      </c>
      <c r="F13" s="4">
        <f t="shared" ref="F13:F14" si="7">+(C13/D13-1)*100</f>
        <v>103.92489881711064</v>
      </c>
    </row>
    <row r="14" spans="2:6">
      <c r="B14" s="113">
        <v>44348</v>
      </c>
      <c r="C14" s="118">
        <v>2456662597.429997</v>
      </c>
      <c r="D14" s="118">
        <v>1195101425.9000001</v>
      </c>
      <c r="E14" s="139">
        <f t="shared" si="6"/>
        <v>2.4771749207619598</v>
      </c>
      <c r="F14" s="128">
        <f t="shared" si="7"/>
        <v>105.5610129977</v>
      </c>
    </row>
    <row r="15" spans="2:6">
      <c r="B15" s="113">
        <v>44378</v>
      </c>
      <c r="C15" s="66">
        <v>2637198463.9299998</v>
      </c>
      <c r="D15" s="66">
        <v>1145613305.2400005</v>
      </c>
      <c r="E15" s="4">
        <f t="shared" ref="E15" si="8">+(C15/C14-1)*100</f>
        <v>7.3488262771154611</v>
      </c>
      <c r="F15" s="4">
        <f t="shared" ref="F15" si="9">+(C15/D15-1)*100</f>
        <v>130.1997062942211</v>
      </c>
    </row>
    <row r="16" spans="2:6">
      <c r="B16" s="113">
        <v>44409</v>
      </c>
      <c r="C16" s="118">
        <v>2680164421.3899999</v>
      </c>
      <c r="D16" s="118">
        <v>1546307685.95</v>
      </c>
      <c r="E16" s="128">
        <f t="shared" ref="E16" si="10">+(C16/C15-1)*100</f>
        <v>1.6292273049473671</v>
      </c>
      <c r="F16" s="128">
        <f t="shared" ref="F16" si="11">+(C16/D16-1)*100</f>
        <v>73.32672182531357</v>
      </c>
    </row>
    <row r="17" spans="2:6">
      <c r="B17" s="113">
        <v>44440</v>
      </c>
      <c r="C17" s="66">
        <v>2684694717.7800002</v>
      </c>
      <c r="D17" s="66">
        <v>1488358351.74</v>
      </c>
      <c r="E17" s="4">
        <f t="shared" ref="E17" si="12">+(C17/C16-1)*100</f>
        <v>0.16903053983721161</v>
      </c>
      <c r="F17" s="4">
        <f t="shared" ref="F17" si="13">+(C17/D17-1)*100</f>
        <v>80.379591691839209</v>
      </c>
    </row>
    <row r="18" spans="2:6">
      <c r="B18" s="113">
        <v>44470</v>
      </c>
      <c r="C18" s="118">
        <v>2795010941.4200001</v>
      </c>
      <c r="D18" s="118">
        <v>1660490780.4399998</v>
      </c>
      <c r="E18" s="128">
        <f t="shared" ref="E18" si="14">+(C18/C17-1)*100</f>
        <v>4.1090788799711842</v>
      </c>
      <c r="F18" s="128">
        <f t="shared" ref="F18" si="15">+(C18/D18-1)*100</f>
        <v>68.324387846307275</v>
      </c>
    </row>
    <row r="19" spans="2:6">
      <c r="B19" s="113">
        <v>44501</v>
      </c>
      <c r="C19" s="66">
        <v>2584276474.75</v>
      </c>
      <c r="D19" s="66">
        <v>1629231074.8600001</v>
      </c>
      <c r="E19" s="4">
        <f t="shared" ref="E19" si="16">+(C19/C18-1)*100</f>
        <v>-7.5396651779451318</v>
      </c>
      <c r="F19" s="4">
        <f t="shared" ref="F19" si="17">+(C19/D19-1)*100</f>
        <v>58.619395040207344</v>
      </c>
    </row>
    <row r="20" spans="2:6">
      <c r="B20" s="113">
        <v>44531</v>
      </c>
      <c r="C20" s="118">
        <v>2467319432.3600001</v>
      </c>
      <c r="D20" s="118">
        <v>1732595314.9199989</v>
      </c>
      <c r="E20" s="150">
        <f t="shared" ref="E20" si="18">+(C20/C19-1)*100</f>
        <v>-4.52571710235895</v>
      </c>
      <c r="F20" s="128">
        <f t="shared" ref="F20" si="19">+(C20/D20-1)*100</f>
        <v>42.405985466601969</v>
      </c>
    </row>
    <row r="21" spans="2:6" ht="31.5">
      <c r="B21" s="123" t="s">
        <v>22</v>
      </c>
      <c r="C21" s="124">
        <f>SUM(C9:C20)</f>
        <v>28887236065.289993</v>
      </c>
      <c r="D21" s="124">
        <f>SUM(D9:D20)</f>
        <v>15624843419.67</v>
      </c>
      <c r="E21" s="125"/>
      <c r="F21" s="125"/>
    </row>
    <row r="22" spans="2:6">
      <c r="C22" s="40"/>
      <c r="D22" s="40"/>
    </row>
    <row r="23" spans="2:6" ht="31.5">
      <c r="B23" s="126" t="s">
        <v>40</v>
      </c>
      <c r="C23" s="118">
        <f>+AVERAGE(C9:C20)</f>
        <v>2407269672.1074996</v>
      </c>
      <c r="D23" s="118">
        <f>+AVERAGE(D9:D20)</f>
        <v>1302070284.9725001</v>
      </c>
      <c r="E23" s="68"/>
      <c r="F23" s="68"/>
    </row>
    <row r="25" spans="2:6">
      <c r="C25" s="40"/>
    </row>
  </sheetData>
  <mergeCells count="4">
    <mergeCell ref="B5:F5"/>
    <mergeCell ref="B7:B8"/>
    <mergeCell ref="C7:F7"/>
    <mergeCell ref="C6:F6"/>
  </mergeCells>
  <conditionalFormatting sqref="E10">
    <cfRule type="cellIs" dxfId="5" priority="3" stopIfTrue="1" operator="lessThan">
      <formula>0</formula>
    </cfRule>
  </conditionalFormatting>
  <conditionalFormatting sqref="E12">
    <cfRule type="cellIs" dxfId="4" priority="4" stopIfTrue="1" operator="lessThan">
      <formula>0</formula>
    </cfRule>
  </conditionalFormatting>
  <conditionalFormatting sqref="E14">
    <cfRule type="cellIs" dxfId="3" priority="2" stopIfTrue="1" operator="lessThan">
      <formula>0</formula>
    </cfRule>
  </conditionalFormatting>
  <conditionalFormatting sqref="E20">
    <cfRule type="cellIs" dxfId="2" priority="1" stopIfTrue="1" operator="lessThan">
      <formula>0</formula>
    </cfRule>
  </conditionalFormatting>
  <conditionalFormatting sqref="E9:F9">
    <cfRule type="cellIs" dxfId="1" priority="17" stopIfTrue="1" operator="lessThan">
      <formula>0</formula>
    </cfRule>
  </conditionalFormatting>
  <conditionalFormatting sqref="E11:F11 E13:F13 E15:F15 E17:F17 E19:F19">
    <cfRule type="cellIs" dxfId="0" priority="5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Indice</vt:lpstr>
      <vt:lpstr>1. Rec Mensual y Acumulada 2025</vt:lpstr>
      <vt:lpstr>2. Var Mensual - Interanual</vt:lpstr>
      <vt:lpstr>3. Rec Comparativa en $ y % </vt:lpstr>
      <vt:lpstr>4. Rec Acum por Imp.</vt:lpstr>
      <vt:lpstr>5. Ingresos Brutos</vt:lpstr>
      <vt:lpstr>6. Inmobiliario</vt:lpstr>
      <vt:lpstr>7. Automotor</vt:lpstr>
      <vt:lpstr>8. Sellos</vt:lpstr>
      <vt:lpstr>9. Serie Histórica Anual</vt:lpstr>
      <vt:lpstr>10. Serie Histórica Mensual</vt:lpstr>
      <vt:lpstr>'3. Rec Comparativa en $ y %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Maria Laura Garcia</cp:lastModifiedBy>
  <cp:lastPrinted>2025-04-04T12:34:53Z</cp:lastPrinted>
  <dcterms:created xsi:type="dcterms:W3CDTF">2020-06-22T13:36:33Z</dcterms:created>
  <dcterms:modified xsi:type="dcterms:W3CDTF">2026-01-02T17:50:52Z</dcterms:modified>
</cp:coreProperties>
</file>