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4\2.Subdirección de Control de Gestión\1. AGT\Recaudación\Marzo 2024\"/>
    </mc:Choice>
  </mc:AlternateContent>
  <xr:revisionPtr revIDLastSave="0" documentId="13_ncr:1_{BE2282B2-B85F-4434-9253-30532F51CA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2" r:id="rId1"/>
    <sheet name="1. Rec Mensual y Acumulada 2024" sheetId="1" r:id="rId2"/>
    <sheet name="2. Var Mensual - Interanual" sheetId="6" r:id="rId3"/>
    <sheet name="3. Rec Comparativa en $ y % " sheetId="2" r:id="rId4"/>
    <sheet name="4. Rec Acum por Imp." sheetId="7" r:id="rId5"/>
    <sheet name="5. Ingresos Brutos" sheetId="4" r:id="rId6"/>
    <sheet name="6. Inmobiliario" sheetId="5" r:id="rId7"/>
    <sheet name="7. Automotor" sheetId="8" r:id="rId8"/>
    <sheet name="8. Sellos" sheetId="9" r:id="rId9"/>
    <sheet name="9. Serie Histórica Anual" sheetId="11" r:id="rId10"/>
    <sheet name="10. Serie Histórica Mensual" sheetId="3" r:id="rId11"/>
  </sheets>
  <definedNames>
    <definedName name="_xlnm.Print_Area" localSheetId="3">'3. Rec Comparativa en $ y % '!$A$1:$N$21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F11" i="9"/>
  <c r="E11" i="9"/>
  <c r="F10" i="8"/>
  <c r="E10" i="8"/>
  <c r="F10" i="5"/>
  <c r="E10" i="5"/>
  <c r="S10" i="4"/>
  <c r="R10" i="4"/>
  <c r="P10" i="4"/>
  <c r="O10" i="4"/>
  <c r="M10" i="4"/>
  <c r="L10" i="4"/>
  <c r="J10" i="4"/>
  <c r="G10" i="4"/>
  <c r="F10" i="4" s="1"/>
  <c r="G14" i="2"/>
  <c r="D11" i="6"/>
  <c r="J10" i="1"/>
  <c r="H10" i="1"/>
  <c r="F10" i="9"/>
  <c r="E10" i="9"/>
  <c r="F9" i="5"/>
  <c r="F9" i="8"/>
  <c r="E9" i="8"/>
  <c r="E9" i="5"/>
  <c r="P9" i="4"/>
  <c r="O9" i="4"/>
  <c r="S9" i="4"/>
  <c r="R9" i="4"/>
  <c r="M9" i="4"/>
  <c r="L9" i="4" s="1"/>
  <c r="G9" i="4"/>
  <c r="F9" i="4" s="1"/>
  <c r="C10" i="6"/>
  <c r="J9" i="1"/>
  <c r="H9" i="1"/>
  <c r="R8" i="4"/>
  <c r="H8" i="1"/>
  <c r="D10" i="4" l="1"/>
  <c r="H21" i="1"/>
  <c r="J9" i="4"/>
  <c r="D9" i="4"/>
  <c r="O20" i="3"/>
  <c r="O14" i="11"/>
  <c r="F9" i="9"/>
  <c r="M8" i="4"/>
  <c r="L8" i="4" s="1"/>
  <c r="J8" i="4" l="1"/>
  <c r="D16" i="2" l="1"/>
  <c r="F14" i="7" l="1"/>
  <c r="N20" i="3" l="1"/>
  <c r="N14" i="11"/>
  <c r="E8" i="2"/>
  <c r="G14" i="7" l="1"/>
  <c r="G12" i="7"/>
  <c r="F20" i="7"/>
  <c r="F19" i="7"/>
  <c r="F18" i="7"/>
  <c r="F15" i="7"/>
  <c r="F13" i="7"/>
  <c r="F12" i="7"/>
  <c r="F11" i="7"/>
  <c r="F10" i="7"/>
  <c r="G11" i="2" l="1"/>
  <c r="F11" i="2"/>
  <c r="G10" i="2"/>
  <c r="G9" i="2"/>
  <c r="E16" i="2" l="1"/>
  <c r="D8" i="2" l="1"/>
  <c r="G8" i="2" s="1"/>
  <c r="K14" i="2" l="1"/>
  <c r="K13" i="2"/>
  <c r="K12" i="2"/>
  <c r="G12" i="2"/>
  <c r="K9" i="2" l="1"/>
  <c r="K10" i="2"/>
  <c r="D22" i="8" l="1"/>
  <c r="F8" i="8" l="1"/>
  <c r="S8" i="4"/>
  <c r="C22" i="4"/>
  <c r="G10" i="7"/>
  <c r="G11" i="7"/>
  <c r="G13" i="7"/>
  <c r="G15" i="7"/>
  <c r="G18" i="7"/>
  <c r="G19" i="7"/>
  <c r="G20" i="7"/>
  <c r="K11" i="2"/>
  <c r="K17" i="2"/>
  <c r="K18" i="2"/>
  <c r="K19" i="2"/>
  <c r="G13" i="2"/>
  <c r="G17" i="2"/>
  <c r="G18" i="2"/>
  <c r="G19" i="2"/>
  <c r="C24" i="1"/>
  <c r="M14" i="11"/>
  <c r="F8" i="5" l="1"/>
  <c r="K20" i="4"/>
  <c r="C20" i="5"/>
  <c r="I22" i="4"/>
  <c r="K22" i="4"/>
  <c r="E22" i="4"/>
  <c r="I20" i="4"/>
  <c r="E20" i="4"/>
  <c r="F10" i="2"/>
  <c r="F9" i="2"/>
  <c r="E24" i="1"/>
  <c r="S20" i="4" l="1"/>
  <c r="C20" i="8"/>
  <c r="F14" i="2" l="1"/>
  <c r="F13" i="2"/>
  <c r="F12" i="2"/>
  <c r="F17" i="2" l="1"/>
  <c r="F19" i="2"/>
  <c r="F18" i="2"/>
  <c r="I16" i="2" l="1"/>
  <c r="J9" i="2"/>
  <c r="K16" i="2" l="1"/>
  <c r="G16" i="2"/>
  <c r="J16" i="2"/>
  <c r="L20" i="3"/>
  <c r="L14" i="11"/>
  <c r="D20" i="5" l="1"/>
  <c r="D9" i="7"/>
  <c r="F16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C22" i="8"/>
  <c r="D20" i="8"/>
  <c r="J18" i="2"/>
  <c r="J19" i="2"/>
  <c r="J17" i="2"/>
  <c r="E17" i="7"/>
  <c r="D17" i="7"/>
  <c r="E9" i="7"/>
  <c r="D22" i="5"/>
  <c r="C22" i="5"/>
  <c r="C20" i="4"/>
  <c r="R20" i="4" s="1"/>
  <c r="G8" i="4"/>
  <c r="K20" i="3"/>
  <c r="J20" i="3"/>
  <c r="I20" i="3"/>
  <c r="H20" i="3"/>
  <c r="G20" i="3"/>
  <c r="F20" i="3"/>
  <c r="E20" i="3"/>
  <c r="D20" i="3"/>
  <c r="C20" i="3"/>
  <c r="I8" i="2"/>
  <c r="E15" i="2"/>
  <c r="E20" i="2" s="1"/>
  <c r="J14" i="2"/>
  <c r="J12" i="2"/>
  <c r="J11" i="2"/>
  <c r="J10" i="2"/>
  <c r="I24" i="1"/>
  <c r="G24" i="1"/>
  <c r="F24" i="1"/>
  <c r="D24" i="1"/>
  <c r="J8" i="1"/>
  <c r="I21" i="1"/>
  <c r="G21" i="1"/>
  <c r="E21" i="1"/>
  <c r="D21" i="1"/>
  <c r="C21" i="1"/>
  <c r="F21" i="1"/>
  <c r="F17" i="7" l="1"/>
  <c r="G9" i="7"/>
  <c r="I15" i="2"/>
  <c r="I20" i="2" s="1"/>
  <c r="K8" i="2"/>
  <c r="G17" i="7"/>
  <c r="D16" i="7"/>
  <c r="D21" i="7" s="1"/>
  <c r="F9" i="7"/>
  <c r="F8" i="4"/>
  <c r="D8" i="4"/>
  <c r="F8" i="2"/>
  <c r="C9" i="6"/>
  <c r="D10" i="6" s="1"/>
  <c r="M20" i="3"/>
  <c r="M22" i="4"/>
  <c r="M20" i="4"/>
  <c r="J20" i="4" s="1"/>
  <c r="D15" i="2"/>
  <c r="D20" i="2" s="1"/>
  <c r="G22" i="4"/>
  <c r="G20" i="4"/>
  <c r="D20" i="4" s="1"/>
  <c r="J21" i="1"/>
  <c r="E22" i="1" s="1"/>
  <c r="H24" i="1"/>
  <c r="E16" i="7"/>
  <c r="J8" i="2"/>
  <c r="F16" i="7" l="1"/>
  <c r="K15" i="2"/>
  <c r="G16" i="7"/>
  <c r="C21" i="6"/>
  <c r="J15" i="2"/>
  <c r="J20" i="2" s="1"/>
  <c r="G15" i="2"/>
  <c r="C22" i="1"/>
  <c r="L20" i="4"/>
  <c r="G22" i="1"/>
  <c r="I22" i="1"/>
  <c r="F22" i="1"/>
  <c r="D22" i="1"/>
  <c r="H22" i="1"/>
  <c r="F20" i="4"/>
  <c r="J22" i="1"/>
  <c r="F15" i="2"/>
  <c r="G20" i="2"/>
  <c r="E21" i="7"/>
  <c r="G21" i="7" s="1"/>
  <c r="K20" i="2" l="1"/>
  <c r="F20" i="2"/>
  <c r="F21" i="7"/>
</calcChain>
</file>

<file path=xl/sharedStrings.xml><?xml version="1.0" encoding="utf-8"?>
<sst xmlns="http://schemas.openxmlformats.org/spreadsheetml/2006/main" count="171" uniqueCount="88">
  <si>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</si>
  <si>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</si>
  <si>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</si>
  <si>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</si>
  <si>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</si>
  <si>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</si>
  <si>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</si>
  <si>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SubTotal</t>
  </si>
  <si>
    <t>Promedio Mensual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</si>
  <si>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</si>
  <si>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</si>
  <si>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</si>
  <si>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</si>
  <si>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</si>
  <si>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</si>
  <si>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</si>
  <si>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</si>
  <si>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</si>
  <si>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</si>
  <si>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</si>
  <si>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</si>
  <si>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</si>
  <si>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</si>
  <si>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</si>
  <si>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</si>
  <si>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</si>
  <si>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</si>
  <si>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</si>
  <si>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</si>
  <si>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</si>
  <si>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</si>
  <si>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</si>
  <si>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</si>
  <si>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</si>
  <si>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</si>
  <si>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</si>
  <si>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</si>
  <si>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</si>
  <si>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</si>
  <si>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Expresado en Porcentajes</t>
  </si>
  <si>
    <t>PROMEDIO MENSUAL</t>
  </si>
  <si>
    <t>Variación Mensual</t>
  </si>
  <si>
    <t>SELLOS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</si>
  <si>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</si>
  <si>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</si>
  <si>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</si>
  <si>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</si>
  <si>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</si>
  <si>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</si>
  <si>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</si>
  <si>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</si>
  <si>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</si>
  <si>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>Variación interanual</t>
  </si>
  <si>
    <t>Variación interanual $</t>
  </si>
  <si>
    <t xml:space="preserve">Variación mensual </t>
  </si>
  <si>
    <t>$</t>
  </si>
  <si>
    <t>%</t>
  </si>
  <si>
    <r>
      <rPr>
        <b/>
        <sz val="12"/>
        <color theme="0"/>
        <rFont val="Calibri"/>
        <family val="2"/>
        <scheme val="minor"/>
      </rPr>
      <t xml:space="preserve">OTROS INGRESOS:
</t>
    </r>
    <r>
      <rPr>
        <sz val="12"/>
        <color theme="0"/>
        <rFont val="Calibri"/>
        <family val="2"/>
        <scheme val="minor"/>
      </rPr>
      <t>LOTE HOGAR - ACCION SOCIAL - VIALIDAD</t>
    </r>
  </si>
  <si>
    <t>Recaudación Acumulada</t>
  </si>
  <si>
    <t>Participación %  Recaudación</t>
  </si>
  <si>
    <t>Variación
Mensual %</t>
  </si>
  <si>
    <t>Variación
Interanual %</t>
  </si>
  <si>
    <t>Participación %</t>
  </si>
  <si>
    <t>RECAUDACIÓN INMOBILIARIO</t>
  </si>
  <si>
    <t xml:space="preserve">Variación Interanual
</t>
  </si>
  <si>
    <t>Variación Interanual</t>
  </si>
  <si>
    <t>RECAUDACIÓN SELLOS</t>
  </si>
  <si>
    <t>RECAUDACIÓN AUTOMOTOR</t>
  </si>
  <si>
    <t>Recaudación Anual</t>
  </si>
  <si>
    <t>RECAUDACIÓN ACUMULADA POR IMPUESTO. VARIACIÓN INTERANUAL</t>
  </si>
  <si>
    <t>RECAUDACIÓN AÑO 2024. VARIACIÓN MENSUAL - INTERANUAL</t>
  </si>
  <si>
    <t xml:space="preserve"> RECAUDACIÓN MENSUAL Y ACUMULADA AÑO 2024</t>
  </si>
  <si>
    <t>RECAUDACIÓN INGRESOS BRUTOS 2024</t>
  </si>
  <si>
    <t>RECAUDACION INGRESOS BRUTOS 2023</t>
  </si>
  <si>
    <t>Variación Mensual 2024</t>
  </si>
  <si>
    <t>Variación Interanual 2024</t>
  </si>
  <si>
    <t>Recaudación Anual por Impuesto  2012 - 2024</t>
  </si>
  <si>
    <t>2024 (*)</t>
  </si>
  <si>
    <t>Recaudación Total Mensual 2012 - 2024</t>
  </si>
  <si>
    <t>Recaudación
Febrero 2024</t>
  </si>
  <si>
    <t>Informe Marzo 2024</t>
  </si>
  <si>
    <t>Fecha de Versión de Archivo:  03/04/2024</t>
  </si>
  <si>
    <t>MARZO 2024</t>
  </si>
  <si>
    <t>COMPARATIVO MES DE MARZO 2024 CON FEBRERO 2024 Y MARZO 2023</t>
  </si>
  <si>
    <t>Recaudación
Marzo 2024</t>
  </si>
  <si>
    <t>Recaudación
Marzo 2023</t>
  </si>
  <si>
    <t>Recaudación
 Acumulada hasta
Marzo 2024</t>
  </si>
  <si>
    <t>Recaudación
Acumulada hasta
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</si>
</sst>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C0A]mmmm\-yy;@"/>
    <numFmt numFmtId="165" formatCode="_ * #,##0.00_ ;_ * \-#,##0.00_ ;_ * &quot;-&quot;??_ ;_ @_ "/>
    <numFmt numFmtId="166" formatCode="_(* #,##0_);_(* \(#,##0\);_(* &quot;-&quot;??_);_(@_)"/>
    <numFmt numFmtId="167" formatCode="_-* #,##0.00\ _€_-;\-* #,##0.00\ _€_-;_-* &quot;-&quot;??\ _€_-;_-@_-"/>
    <numFmt numFmtId="168" formatCode="mmmm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rgb="FFBE063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B083"/>
      </patternFill>
    </fill>
    <fill>
      <patternFill patternType="solid">
        <fgColor theme="5"/>
        <bgColor indexed="64"/>
      </patternFill>
    </fill>
    <fill>
      <patternFill patternType="solid">
        <fgColor rgb="FFFF8200"/>
        <bgColor indexed="64"/>
      </patternFill>
    </fill>
    <fill>
      <patternFill patternType="solid">
        <fgColor rgb="FFFF8200"/>
        <bgColor rgb="FF86051E"/>
      </patternFill>
    </fill>
    <fill>
      <patternFill patternType="solid">
        <fgColor rgb="FFFF8200"/>
        <bgColor rgb="FFBE0632"/>
      </patternFill>
    </fill>
    <fill>
      <patternFill patternType="solid">
        <fgColor rgb="FFFF8200"/>
        <bgColor rgb="FFA50021"/>
      </patternFill>
    </fill>
    <fill>
      <patternFill patternType="solid">
        <fgColor rgb="FFFF8200"/>
        <bgColor rgb="FFC55A11"/>
      </patternFill>
    </fill>
    <fill>
      <patternFill patternType="solid">
        <fgColor theme="2" tint="-0.249977111117893"/>
        <bgColor rgb="FFEC7390"/>
      </patternFill>
    </fill>
    <fill>
      <patternFill patternType="solid">
        <fgColor theme="2" tint="-0.249977111117893"/>
        <bgColor rgb="FFF4B083"/>
      </patternFill>
    </fill>
    <fill>
      <patternFill patternType="solid">
        <fgColor theme="2" tint="-0.499984740745262"/>
        <bgColor rgb="FFC55A11"/>
      </patternFill>
    </fill>
    <fill>
      <patternFill patternType="solid">
        <fgColor theme="2" tint="-9.9978637043366805E-2"/>
        <bgColor rgb="FFEC739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rgb="FFBE0632"/>
      </patternFill>
    </fill>
    <fill>
      <patternFill patternType="solid">
        <fgColor theme="2" tint="-0.499984740745262"/>
        <bgColor rgb="FFA5002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A50021"/>
      </patternFill>
    </fill>
    <fill>
      <patternFill patternType="solid">
        <fgColor theme="2" tint="-0.749992370372631"/>
        <bgColor rgb="FFA50021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2" fontId="4" fillId="0" borderId="0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66" fontId="3" fillId="0" borderId="0" xfId="0" applyNumberFormat="1" applyFont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43" fontId="3" fillId="4" borderId="1" xfId="0" applyNumberFormat="1" applyFont="1" applyFill="1" applyBorder="1" applyAlignment="1">
      <alignment horizontal="center" vertical="center" wrapText="1"/>
    </xf>
    <xf numFmtId="43" fontId="2" fillId="4" borderId="1" xfId="0" applyNumberFormat="1" applyFont="1" applyFill="1" applyBorder="1" applyAlignment="1">
      <alignment horizontal="center" vertical="center" wrapText="1"/>
    </xf>
    <xf numFmtId="166" fontId="19" fillId="0" borderId="1" xfId="1" applyNumberFormat="1" applyFont="1" applyBorder="1" applyAlignment="1">
      <alignment vertical="center" wrapText="1"/>
    </xf>
    <xf numFmtId="2" fontId="4" fillId="0" borderId="1" xfId="2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3" xfId="0" applyFont="1" applyBorder="1"/>
    <xf numFmtId="0" fontId="3" fillId="0" borderId="10" xfId="0" applyFont="1" applyBorder="1"/>
    <xf numFmtId="10" fontId="3" fillId="0" borderId="0" xfId="2" applyNumberFormat="1" applyFont="1" applyAlignment="1">
      <alignment vertical="center" wrapText="1"/>
    </xf>
    <xf numFmtId="9" fontId="3" fillId="0" borderId="0" xfId="2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4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2" fontId="4" fillId="0" borderId="7" xfId="2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 wrapText="1"/>
    </xf>
    <xf numFmtId="2" fontId="4" fillId="0" borderId="4" xfId="2" applyNumberFormat="1" applyFont="1" applyFill="1" applyBorder="1" applyAlignment="1">
      <alignment horizontal="center" vertical="center" wrapText="1"/>
    </xf>
    <xf numFmtId="166" fontId="3" fillId="0" borderId="10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2" fontId="4" fillId="0" borderId="10" xfId="2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 wrapText="1"/>
    </xf>
    <xf numFmtId="166" fontId="3" fillId="0" borderId="3" xfId="1" applyNumberFormat="1" applyFont="1" applyBorder="1" applyAlignment="1">
      <alignment vertical="center" wrapText="1"/>
    </xf>
    <xf numFmtId="166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6" fontId="3" fillId="0" borderId="1" xfId="1" applyNumberFormat="1" applyFont="1" applyBorder="1" applyAlignment="1">
      <alignment vertical="center"/>
    </xf>
    <xf numFmtId="166" fontId="19" fillId="0" borderId="1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2" fontId="4" fillId="0" borderId="7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66" fontId="19" fillId="0" borderId="7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/>
    </xf>
    <xf numFmtId="166" fontId="19" fillId="0" borderId="7" xfId="1" applyNumberFormat="1" applyFont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3" xfId="1" applyNumberFormat="1" applyFont="1" applyBorder="1" applyAlignment="1">
      <alignment vertical="center"/>
    </xf>
    <xf numFmtId="166" fontId="19" fillId="0" borderId="3" xfId="1" applyNumberFormat="1" applyFont="1" applyBorder="1" applyAlignment="1">
      <alignment vertical="center"/>
    </xf>
    <xf numFmtId="166" fontId="3" fillId="0" borderId="0" xfId="1" applyNumberFormat="1" applyFont="1" applyAlignment="1">
      <alignment vertical="center" wrapText="1"/>
    </xf>
    <xf numFmtId="43" fontId="3" fillId="0" borderId="6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10" fontId="3" fillId="0" borderId="0" xfId="2" applyNumberFormat="1" applyFont="1" applyFill="1"/>
    <xf numFmtId="0" fontId="22" fillId="0" borderId="0" xfId="0" applyFont="1"/>
    <xf numFmtId="16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6" fontId="3" fillId="0" borderId="6" xfId="1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Alignment="1">
      <alignment horizontal="left"/>
    </xf>
    <xf numFmtId="43" fontId="3" fillId="0" borderId="0" xfId="0" applyNumberFormat="1" applyFont="1" applyAlignment="1">
      <alignment vertical="center" wrapText="1"/>
    </xf>
    <xf numFmtId="0" fontId="13" fillId="5" borderId="0" xfId="0" applyFont="1" applyFill="1"/>
    <xf numFmtId="0" fontId="15" fillId="5" borderId="0" xfId="0" applyFont="1" applyFill="1" applyAlignment="1">
      <alignment horizontal="center"/>
    </xf>
    <xf numFmtId="0" fontId="15" fillId="5" borderId="0" xfId="0" applyFont="1" applyFill="1"/>
    <xf numFmtId="0" fontId="16" fillId="5" borderId="0" xfId="0" applyFont="1" applyFill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6" fillId="5" borderId="0" xfId="0" applyFont="1" applyFill="1"/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17" fontId="6" fillId="8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vertical="center" wrapText="1"/>
    </xf>
    <xf numFmtId="3" fontId="3" fillId="11" borderId="1" xfId="0" applyNumberFormat="1" applyFont="1" applyFill="1" applyBorder="1" applyAlignment="1">
      <alignment vertical="center" wrapText="1"/>
    </xf>
    <xf numFmtId="3" fontId="2" fillId="11" borderId="1" xfId="0" applyNumberFormat="1" applyFont="1" applyFill="1" applyBorder="1" applyAlignment="1">
      <alignment vertical="center" wrapText="1"/>
    </xf>
    <xf numFmtId="166" fontId="3" fillId="12" borderId="1" xfId="0" applyNumberFormat="1" applyFont="1" applyFill="1" applyBorder="1" applyAlignment="1">
      <alignment horizontal="center" vertical="center" wrapText="1"/>
    </xf>
    <xf numFmtId="166" fontId="2" fillId="12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166" fontId="11" fillId="14" borderId="1" xfId="1" applyNumberFormat="1" applyFont="1" applyFill="1" applyBorder="1" applyAlignment="1">
      <alignment vertical="center" wrapText="1"/>
    </xf>
    <xf numFmtId="166" fontId="3" fillId="15" borderId="2" xfId="1" applyNumberFormat="1" applyFont="1" applyFill="1" applyBorder="1" applyAlignment="1">
      <alignment vertical="center" wrapText="1"/>
    </xf>
    <xf numFmtId="4" fontId="12" fillId="14" borderId="1" xfId="0" applyNumberFormat="1" applyFont="1" applyFill="1" applyBorder="1" applyAlignment="1">
      <alignment horizontal="center" vertical="center" wrapText="1"/>
    </xf>
    <xf numFmtId="166" fontId="6" fillId="6" borderId="1" xfId="1" applyNumberFormat="1" applyFont="1" applyFill="1" applyBorder="1" applyAlignment="1">
      <alignment vertical="center" wrapText="1"/>
    </xf>
    <xf numFmtId="166" fontId="6" fillId="6" borderId="2" xfId="1" applyNumberFormat="1" applyFont="1" applyFill="1" applyBorder="1" applyAlignment="1">
      <alignment vertical="center" wrapText="1"/>
    </xf>
    <xf numFmtId="2" fontId="6" fillId="6" borderId="1" xfId="2" applyNumberFormat="1" applyFont="1" applyFill="1" applyBorder="1" applyAlignment="1">
      <alignment horizontal="center" vertical="center" wrapText="1"/>
    </xf>
    <xf numFmtId="166" fontId="6" fillId="6" borderId="4" xfId="1" applyNumberFormat="1" applyFont="1" applyFill="1" applyBorder="1" applyAlignment="1">
      <alignment vertical="center" wrapText="1"/>
    </xf>
    <xf numFmtId="166" fontId="6" fillId="16" borderId="8" xfId="0" applyNumberFormat="1" applyFont="1" applyFill="1" applyBorder="1" applyAlignment="1">
      <alignment horizontal="center" vertical="center" wrapText="1"/>
    </xf>
    <xf numFmtId="166" fontId="6" fillId="16" borderId="1" xfId="0" applyNumberFormat="1" applyFont="1" applyFill="1" applyBorder="1" applyAlignment="1">
      <alignment horizontal="center" vertical="center" wrapText="1"/>
    </xf>
    <xf numFmtId="2" fontId="6" fillId="16" borderId="1" xfId="2" applyNumberFormat="1" applyFont="1" applyFill="1" applyBorder="1" applyAlignment="1">
      <alignment horizontal="center" vertical="center" wrapText="1"/>
    </xf>
    <xf numFmtId="166" fontId="6" fillId="16" borderId="4" xfId="0" applyNumberFormat="1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166" fontId="6" fillId="6" borderId="11" xfId="1" applyNumberFormat="1" applyFont="1" applyFill="1" applyBorder="1" applyAlignment="1">
      <alignment vertical="center" wrapText="1"/>
    </xf>
    <xf numFmtId="166" fontId="6" fillId="16" borderId="7" xfId="0" applyNumberFormat="1" applyFont="1" applyFill="1" applyBorder="1" applyAlignment="1">
      <alignment vertical="center" wrapText="1"/>
    </xf>
    <xf numFmtId="2" fontId="6" fillId="16" borderId="1" xfId="2" applyNumberFormat="1" applyFont="1" applyFill="1" applyBorder="1" applyAlignment="1">
      <alignment horizontal="center" vertical="center"/>
    </xf>
    <xf numFmtId="166" fontId="11" fillId="11" borderId="1" xfId="1" applyNumberFormat="1" applyFont="1" applyFill="1" applyBorder="1" applyAlignment="1">
      <alignment vertical="center" wrapText="1"/>
    </xf>
    <xf numFmtId="166" fontId="21" fillId="11" borderId="1" xfId="1" applyNumberFormat="1" applyFont="1" applyFill="1" applyBorder="1" applyAlignment="1">
      <alignment vertical="center" wrapText="1"/>
    </xf>
    <xf numFmtId="166" fontId="3" fillId="17" borderId="2" xfId="1" applyNumberFormat="1" applyFont="1" applyFill="1" applyBorder="1" applyAlignment="1">
      <alignment vertical="center" wrapText="1"/>
    </xf>
    <xf numFmtId="4" fontId="12" fillId="11" borderId="1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168" fontId="6" fillId="8" borderId="1" xfId="0" applyNumberFormat="1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166" fontId="6" fillId="16" borderId="0" xfId="0" applyNumberFormat="1" applyFont="1" applyFill="1" applyAlignment="1">
      <alignment horizontal="center" vertical="center" wrapText="1"/>
    </xf>
    <xf numFmtId="43" fontId="6" fillId="16" borderId="0" xfId="0" applyNumberFormat="1" applyFont="1" applyFill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 wrapText="1"/>
    </xf>
    <xf numFmtId="166" fontId="3" fillId="11" borderId="1" xfId="0" applyNumberFormat="1" applyFont="1" applyFill="1" applyBorder="1" applyAlignment="1">
      <alignment vertical="center" wrapText="1"/>
    </xf>
    <xf numFmtId="4" fontId="3" fillId="11" borderId="1" xfId="0" applyNumberFormat="1" applyFont="1" applyFill="1" applyBorder="1" applyAlignment="1">
      <alignment vertical="center" wrapText="1"/>
    </xf>
    <xf numFmtId="4" fontId="23" fillId="11" borderId="1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wrapText="1"/>
    </xf>
    <xf numFmtId="0" fontId="20" fillId="21" borderId="1" xfId="0" applyFont="1" applyFill="1" applyBorder="1" applyAlignment="1">
      <alignment horizontal="center" vertical="center" wrapText="1"/>
    </xf>
    <xf numFmtId="166" fontId="6" fillId="20" borderId="0" xfId="0" applyNumberFormat="1" applyFont="1" applyFill="1" applyAlignment="1">
      <alignment horizontal="center" vertical="center" wrapText="1"/>
    </xf>
    <xf numFmtId="43" fontId="6" fillId="20" borderId="0" xfId="0" applyNumberFormat="1" applyFont="1" applyFill="1" applyAlignment="1">
      <alignment horizontal="center" vertical="center" wrapText="1"/>
    </xf>
    <xf numFmtId="0" fontId="20" fillId="20" borderId="1" xfId="0" applyFont="1" applyFill="1" applyBorder="1" applyAlignment="1">
      <alignment horizontal="center" vertical="center" wrapText="1"/>
    </xf>
    <xf numFmtId="2" fontId="4" fillId="17" borderId="0" xfId="2" applyNumberFormat="1" applyFont="1" applyFill="1" applyBorder="1" applyAlignment="1">
      <alignment horizontal="center" vertical="center" wrapText="1"/>
    </xf>
    <xf numFmtId="4" fontId="23" fillId="11" borderId="1" xfId="0" applyNumberFormat="1" applyFont="1" applyFill="1" applyBorder="1" applyAlignment="1">
      <alignment horizontal="center" wrapText="1"/>
    </xf>
    <xf numFmtId="17" fontId="6" fillId="8" borderId="1" xfId="0" applyNumberFormat="1" applyFont="1" applyFill="1" applyBorder="1" applyAlignment="1">
      <alignment horizontal="left" vertical="center" wrapText="1"/>
    </xf>
    <xf numFmtId="17" fontId="6" fillId="8" borderId="2" xfId="0" applyNumberFormat="1" applyFont="1" applyFill="1" applyBorder="1" applyAlignment="1">
      <alignment horizontal="left" vertical="center" wrapText="1"/>
    </xf>
    <xf numFmtId="0" fontId="20" fillId="19" borderId="1" xfId="0" applyFont="1" applyFill="1" applyBorder="1" applyAlignment="1">
      <alignment horizontal="left" vertical="center" wrapText="1"/>
    </xf>
    <xf numFmtId="3" fontId="6" fillId="16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0" fontId="6" fillId="19" borderId="1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166" fontId="10" fillId="22" borderId="1" xfId="1" applyNumberFormat="1" applyFont="1" applyFill="1" applyBorder="1" applyAlignment="1">
      <alignment horizontal="center" vertical="center" wrapText="1"/>
    </xf>
    <xf numFmtId="10" fontId="3" fillId="0" borderId="0" xfId="2" applyNumberFormat="1" applyFont="1"/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25" fillId="7" borderId="0" xfId="0" applyNumberFormat="1" applyFont="1" applyFill="1" applyAlignment="1">
      <alignment horizontal="center" vertical="center"/>
    </xf>
    <xf numFmtId="0" fontId="26" fillId="6" borderId="0" xfId="0" applyFont="1" applyFill="1"/>
    <xf numFmtId="49" fontId="25" fillId="6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left" vertical="center" wrapText="1"/>
    </xf>
    <xf numFmtId="0" fontId="6" fillId="16" borderId="13" xfId="0" applyFont="1" applyFill="1" applyBorder="1" applyAlignment="1">
      <alignment horizontal="left" vertical="center" wrapText="1"/>
    </xf>
    <xf numFmtId="49" fontId="25" fillId="6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43" fontId="8" fillId="14" borderId="2" xfId="1" applyFont="1" applyFill="1" applyBorder="1" applyAlignment="1">
      <alignment horizontal="left" vertical="center" wrapText="1"/>
    </xf>
    <xf numFmtId="43" fontId="8" fillId="14" borderId="4" xfId="1" applyFont="1" applyFill="1" applyBorder="1" applyAlignment="1">
      <alignment horizontal="left" vertical="center" wrapText="1"/>
    </xf>
    <xf numFmtId="9" fontId="3" fillId="0" borderId="0" xfId="2" applyFont="1" applyBorder="1" applyAlignment="1">
      <alignment horizontal="left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6" fillId="16" borderId="14" xfId="0" applyFont="1" applyFill="1" applyBorder="1" applyAlignment="1">
      <alignment horizontal="left" vertical="center" wrapText="1"/>
    </xf>
    <xf numFmtId="43" fontId="8" fillId="11" borderId="2" xfId="1" applyFont="1" applyFill="1" applyBorder="1" applyAlignment="1">
      <alignment horizontal="left" vertical="center" wrapText="1"/>
    </xf>
    <xf numFmtId="43" fontId="8" fillId="11" borderId="4" xfId="1" applyFont="1" applyFill="1" applyBorder="1" applyAlignment="1">
      <alignment horizontal="left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49" fontId="6" fillId="20" borderId="0" xfId="0" applyNumberFormat="1" applyFont="1" applyFill="1" applyAlignment="1">
      <alignment horizontal="center" vertical="center" wrapText="1"/>
    </xf>
    <xf numFmtId="49" fontId="25" fillId="20" borderId="0" xfId="0" applyNumberFormat="1" applyFont="1" applyFill="1" applyAlignment="1">
      <alignment horizontal="center"/>
    </xf>
    <xf numFmtId="49" fontId="25" fillId="20" borderId="0" xfId="0" applyNumberFormat="1" applyFont="1" applyFill="1" applyAlignment="1">
      <alignment horizontal="center" vertical="center" wrapText="1"/>
    </xf>
  </cellXfs>
  <cellStyles count="5">
    <cellStyle name="Millares" xfId="1" builtinId="3"/>
    <cellStyle name="Millares 2" xfId="3" xr:uid="{00000000-0005-0000-0000-000001000000}"/>
    <cellStyle name="Millares 6" xfId="4" xr:uid="{00000000-0005-0000-0000-000002000000}"/>
    <cellStyle name="Normal" xfId="0" builtinId="0"/>
    <cellStyle name="Porcentaje" xfId="2" builtinId="5"/>
  </cellStyles>
  <dxfs count="52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FF8200"/>
      <color rgb="FFCC0000"/>
      <color rgb="FFA50021"/>
      <color rgb="FFCC8E9D"/>
      <color rgb="FF0000FF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RECAUDACIÓN MENSUAL AÑO 2024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Rec Mensual y Acumulada 2024'!$B$5:$I$5</c:f>
              <c:strCache>
                <c:ptCount val="1"/>
                <c:pt idx="0">
                  <c:v> RECAUDACIÓN MENSUAL Y ACUMULADA AÑO 2024</c:v>
                </c:pt>
              </c:strCache>
            </c:strRef>
          </c:tx>
          <c:spPr>
            <a:solidFill>
              <a:srgbClr val="FF8200"/>
            </a:solidFill>
            <a:ln w="25400">
              <a:solidFill>
                <a:srgbClr val="FF82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Rec Mensual y Acumulada 2024'!$B$8:$B$19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'1. Rec Mensual y Acumulada 2024'!$J$8:$J$19</c:f>
              <c:numCache>
                <c:formatCode>#,##0</c:formatCode>
                <c:ptCount val="12"/>
                <c:pt idx="0">
                  <c:v>12437580204.430002</c:v>
                </c:pt>
                <c:pt idx="1">
                  <c:v>13552963942.810003</c:v>
                </c:pt>
                <c:pt idx="2">
                  <c:v>14498823603.58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63584"/>
        <c:axId val="118565120"/>
      </c:barChart>
      <c:dateAx>
        <c:axId val="118563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5120"/>
        <c:crosses val="autoZero"/>
        <c:auto val="1"/>
        <c:lblOffset val="100"/>
        <c:baseTimeUnit val="months"/>
      </c:dateAx>
      <c:valAx>
        <c:axId val="118565120"/>
        <c:scaling>
          <c:orientation val="minMax"/>
          <c:min val="18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3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4E-2"/>
                <c:y val="0.4253516819571869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Interanual'!$D$8</c:f>
              <c:strCache>
                <c:ptCount val="1"/>
                <c:pt idx="0">
                  <c:v>Variación
Mensual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'2. Var Mensual - Interanual'!$D$9:$D$20</c:f>
              <c:numCache>
                <c:formatCode>#,##0.00</c:formatCode>
                <c:ptCount val="12"/>
                <c:pt idx="0" formatCode="0.00">
                  <c:v>25.66</c:v>
                </c:pt>
                <c:pt idx="1">
                  <c:v>8.9678516242470252</c:v>
                </c:pt>
                <c:pt idx="2" formatCode="0.00">
                  <c:v>6.9789875097526988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41856"/>
        <c:axId val="120447744"/>
      </c:lineChart>
      <c:dateAx>
        <c:axId val="120441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7744"/>
        <c:crosses val="autoZero"/>
        <c:auto val="1"/>
        <c:lblOffset val="100"/>
        <c:baseTimeUnit val="months"/>
      </c:dateAx>
      <c:valAx>
        <c:axId val="1204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Interanual'!$E$8</c:f>
              <c:strCache>
                <c:ptCount val="1"/>
                <c:pt idx="0">
                  <c:v>Variación
Interanual %</c:v>
                </c:pt>
              </c:strCache>
            </c:strRef>
          </c:tx>
          <c:spPr>
            <a:ln w="44450">
              <a:solidFill>
                <a:srgbClr val="A5002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883356385431091E-3"/>
                  <c:y val="-3.397027600849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19E-2"/>
                  <c:y val="-2.547770700636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55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19E-2"/>
                  <c:y val="7.218683651804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dLbl>
              <c:idx val="9"/>
              <c:layout>
                <c:manualLayout>
                  <c:x val="7.3766712770860794E-3"/>
                  <c:y val="-6.369426751592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D-4F4D-B124-B7054C7C5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'2. Var Mensual - Interanual'!$E$9:$E$20</c:f>
              <c:numCache>
                <c:formatCode>#,##0.00</c:formatCode>
                <c:ptCount val="12"/>
                <c:pt idx="0" formatCode="0.00">
                  <c:v>207.6</c:v>
                </c:pt>
                <c:pt idx="1">
                  <c:v>220.84</c:v>
                </c:pt>
                <c:pt idx="2" formatCode="0.00">
                  <c:v>156.71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1936"/>
        <c:axId val="120473472"/>
      </c:lineChart>
      <c:dateAx>
        <c:axId val="12047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3472"/>
        <c:crosses val="autoZero"/>
        <c:auto val="1"/>
        <c:lblOffset val="100"/>
        <c:baseTimeUnit val="months"/>
      </c:dateAx>
      <c:valAx>
        <c:axId val="1204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Marzo 2024</a:t>
            </a:r>
          </a:p>
        </c:rich>
      </c:tx>
      <c:layout>
        <c:manualLayout>
          <c:xMode val="edge"/>
          <c:yMode val="edge"/>
          <c:x val="0.39393104195679585"/>
          <c:y val="2.5437750513743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 Rec Comparativa en $ y % '!$D$6</c:f>
              <c:strCache>
                <c:ptCount val="1"/>
                <c:pt idx="0">
                  <c:v>Recaudación
Marzo 2024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2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chemeClr val="accent2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chemeClr val="accent2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chemeClr val="accent2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chemeClr val="accent2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5E-2"/>
                  <c:y val="-0.158817473397220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6.3806357398418275E-3"/>
                  <c:y val="3.77923690717890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75E-4"/>
                  <c:y val="9.2062910740808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11E-3"/>
                  <c:y val="4.6804614539461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55E-2"/>
                  <c:y val="3.653380536735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('3. Rec Comparativa en $ y % '!$B$9:$C$14,'3. Rec Comparativa en $ y % '!$B$16:$C$16)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('3. Rec Comparativa en $ y % '!$D$9:$D$14,'3. Rec Comparativa en $ y % '!$D$16)</c:f>
              <c:numCache>
                <c:formatCode>_(* #,##0_);_(* \(#,##0\);_(* "-"??_);_(@_)</c:formatCode>
                <c:ptCount val="7"/>
                <c:pt idx="0">
                  <c:v>2789512219.2400002</c:v>
                </c:pt>
                <c:pt idx="1">
                  <c:v>8717597056.9099998</c:v>
                </c:pt>
                <c:pt idx="2">
                  <c:v>425917062.99999994</c:v>
                </c:pt>
                <c:pt idx="3">
                  <c:v>398562696.57000005</c:v>
                </c:pt>
                <c:pt idx="4">
                  <c:v>1114108005.78</c:v>
                </c:pt>
                <c:pt idx="5">
                  <c:v>6920.27</c:v>
                </c:pt>
                <c:pt idx="6">
                  <c:v>1053119641.8099999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Marzo 2024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'4. Rec Acum por Imp.'!$D$7</c:f>
              <c:strCache>
                <c:ptCount val="1"/>
                <c:pt idx="0">
                  <c:v>Recaudación
 Acumulada hasta
Marzo 2024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chemeClr val="accent2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chemeClr val="accent2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chemeClr val="accent2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2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chemeClr val="accent2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6"/>
                  <c:y val="-0.110410630719841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24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73E-2"/>
                  <c:y val="3.9374025615219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('4. Rec Acum por Imp.'!$C$10:$C$10,'4. Rec Acum por Imp.'!$C$11:$C$11,'4. Rec Acum por Imp.'!$B$12:$C$12,'4. Rec Acum por Imp.'!$B$13:$C$13,'4. Rec Acum por Imp.'!$B$14:$C$14,'4. Rec Acum por Imp.'!$B$15:$C$15,'4. Rec Acum por Imp.'!$B$17:$C$17)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('4. Rec Acum por Imp.'!$D$10,'4. Rec Acum por Imp.'!$D$11,'4. Rec Acum por Imp.'!$D$12,'4. Rec Acum por Imp.'!$D$13,'4. Rec Acum por Imp.'!$D$14,'4. Rec Acum por Imp.'!$D$15,'4. Rec Acum por Imp.'!$D$17)</c:f>
              <c:numCache>
                <c:formatCode>_(* #,##0_);_(* \(#,##0\);_(* "-"??_);_(@_)</c:formatCode>
                <c:ptCount val="7"/>
                <c:pt idx="0">
                  <c:v>7261635476.3599997</c:v>
                </c:pt>
                <c:pt idx="1">
                  <c:v>24062920337.419998</c:v>
                </c:pt>
                <c:pt idx="2">
                  <c:v>1756900763.0999999</c:v>
                </c:pt>
                <c:pt idx="3">
                  <c:v>1442991548.8699999</c:v>
                </c:pt>
                <c:pt idx="4">
                  <c:v>2947105660.8500004</c:v>
                </c:pt>
                <c:pt idx="5">
                  <c:v>625135.79</c:v>
                </c:pt>
                <c:pt idx="6">
                  <c:v>3017188828.4300003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. Ingresos Brutos'!A1"/><Relationship Id="rId3" Type="http://schemas.openxmlformats.org/officeDocument/2006/relationships/hyperlink" Target="#'10. Serie Hist&#243;rica Mensual'!A1"/><Relationship Id="rId7" Type="http://schemas.openxmlformats.org/officeDocument/2006/relationships/hyperlink" Target="#'6. Inmobiliario'!A1"/><Relationship Id="rId2" Type="http://schemas.openxmlformats.org/officeDocument/2006/relationships/hyperlink" Target="#'2. Var Mensual - Interanual'!A1"/><Relationship Id="rId1" Type="http://schemas.openxmlformats.org/officeDocument/2006/relationships/hyperlink" Target="#'1. Rec Mensual y Acumulada 2024'!A1"/><Relationship Id="rId6" Type="http://schemas.openxmlformats.org/officeDocument/2006/relationships/hyperlink" Target="#'7. Automotor'!A1"/><Relationship Id="rId11" Type="http://schemas.openxmlformats.org/officeDocument/2006/relationships/image" Target="../media/image1.png"/><Relationship Id="rId5" Type="http://schemas.openxmlformats.org/officeDocument/2006/relationships/hyperlink" Target="#'8. Sellos'!A1"/><Relationship Id="rId10" Type="http://schemas.openxmlformats.org/officeDocument/2006/relationships/hyperlink" Target="#'3. Rec Comparativa en $ y % '!A1"/><Relationship Id="rId4" Type="http://schemas.openxmlformats.org/officeDocument/2006/relationships/hyperlink" Target="#'9. Serie Hist&#243;rica Anual'!A1"/><Relationship Id="rId9" Type="http://schemas.openxmlformats.org/officeDocument/2006/relationships/hyperlink" Target="#'4. Rec Acum por Imp.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2024 -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e</a:t>
          </a:r>
          <a:r>
            <a:rPr lang="es-ES" sz="1600" baseline="0"/>
            <a:t> Interanual</a:t>
          </a:r>
          <a:r>
            <a:rPr lang="es-ES" sz="1600"/>
            <a:t>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de Recaudación Mensual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Histórica Recaudación Anual por Impuesto 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por Impuesto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al mes de lnforme</a:t>
          </a:r>
          <a:r>
            <a:rPr lang="es-ES" sz="1600" baseline="0"/>
            <a:t> en pesos y en %</a:t>
          </a:r>
          <a:r>
            <a:rPr lang="es-ES" sz="1600"/>
            <a:t>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 editAs="oneCell">
    <xdr:from>
      <xdr:col>5</xdr:col>
      <xdr:colOff>552450</xdr:colOff>
      <xdr:row>0</xdr:row>
      <xdr:rowOff>28575</xdr:rowOff>
    </xdr:from>
    <xdr:to>
      <xdr:col>12</xdr:col>
      <xdr:colOff>101769</xdr:colOff>
      <xdr:row>1</xdr:row>
      <xdr:rowOff>23292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91D5305-1325-A60A-536E-294608D11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781425" y="28575"/>
          <a:ext cx="4883319" cy="5852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152400</xdr:rowOff>
    </xdr:from>
    <xdr:to>
      <xdr:col>18</xdr:col>
      <xdr:colOff>47624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1183600" y="152400"/>
          <a:ext cx="22574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12</xdr:col>
      <xdr:colOff>1566863</xdr:colOff>
      <xdr:row>3</xdr:row>
      <xdr:rowOff>119697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86457B-19E0-412F-9B52-C23DDF2FE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06700" y="200025"/>
          <a:ext cx="4881563" cy="5864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0</xdr:row>
      <xdr:rowOff>95250</xdr:rowOff>
    </xdr:from>
    <xdr:to>
      <xdr:col>17</xdr:col>
      <xdr:colOff>400049</xdr:colOff>
      <xdr:row>4</xdr:row>
      <xdr:rowOff>66675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0316825" y="95250"/>
          <a:ext cx="23717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8</xdr:col>
      <xdr:colOff>38100</xdr:colOff>
      <xdr:row>0</xdr:row>
      <xdr:rowOff>47625</xdr:rowOff>
    </xdr:from>
    <xdr:to>
      <xdr:col>10</xdr:col>
      <xdr:colOff>1490663</xdr:colOff>
      <xdr:row>2</xdr:row>
      <xdr:rowOff>167322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C424F5-F3F1-4B20-A9BD-F8313D632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8600" y="47625"/>
          <a:ext cx="4881563" cy="586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25</xdr:row>
      <xdr:rowOff>152400</xdr:rowOff>
    </xdr:from>
    <xdr:to>
      <xdr:col>9</xdr:col>
      <xdr:colOff>1247775</xdr:colOff>
      <xdr:row>47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6</xdr:col>
      <xdr:colOff>104775</xdr:colOff>
      <xdr:row>0</xdr:row>
      <xdr:rowOff>114300</xdr:rowOff>
    </xdr:from>
    <xdr:to>
      <xdr:col>9</xdr:col>
      <xdr:colOff>1319213</xdr:colOff>
      <xdr:row>3</xdr:row>
      <xdr:rowOff>33972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A3264C-A49A-4E67-A450-FDF6EA27A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05500" y="114300"/>
          <a:ext cx="4881563" cy="5864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5</xdr:row>
      <xdr:rowOff>128587</xdr:rowOff>
    </xdr:from>
    <xdr:to>
      <xdr:col>15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57149</xdr:rowOff>
    </xdr:from>
    <xdr:to>
      <xdr:col>15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276225</xdr:colOff>
      <xdr:row>0</xdr:row>
      <xdr:rowOff>152400</xdr:rowOff>
    </xdr:from>
    <xdr:to>
      <xdr:col>15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6</xdr:col>
      <xdr:colOff>152400</xdr:colOff>
      <xdr:row>0</xdr:row>
      <xdr:rowOff>171450</xdr:rowOff>
    </xdr:from>
    <xdr:to>
      <xdr:col>12</xdr:col>
      <xdr:colOff>461963</xdr:colOff>
      <xdr:row>3</xdr:row>
      <xdr:rowOff>91122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09C7CEB-A4A5-4331-837C-E7F24E53F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10275" y="171450"/>
          <a:ext cx="4881563" cy="5864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85725</xdr:rowOff>
    </xdr:from>
    <xdr:to>
      <xdr:col>10</xdr:col>
      <xdr:colOff>666750</xdr:colOff>
      <xdr:row>41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5</xdr:col>
      <xdr:colOff>233796</xdr:colOff>
      <xdr:row>0</xdr:row>
      <xdr:rowOff>95250</xdr:rowOff>
    </xdr:from>
    <xdr:to>
      <xdr:col>10</xdr:col>
      <xdr:colOff>482745</xdr:colOff>
      <xdr:row>2</xdr:row>
      <xdr:rowOff>214081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2C6029-1318-4E57-9945-2BDE79C85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80364" y="95250"/>
          <a:ext cx="4881563" cy="5864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47624</xdr:rowOff>
    </xdr:from>
    <xdr:to>
      <xdr:col>8</xdr:col>
      <xdr:colOff>685800</xdr:colOff>
      <xdr:row>46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4</xdr:col>
      <xdr:colOff>415637</xdr:colOff>
      <xdr:row>0</xdr:row>
      <xdr:rowOff>103909</xdr:rowOff>
    </xdr:from>
    <xdr:to>
      <xdr:col>8</xdr:col>
      <xdr:colOff>526041</xdr:colOff>
      <xdr:row>2</xdr:row>
      <xdr:rowOff>222740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BE4106-83D2-4B9E-A819-54347F4D8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56910" y="103909"/>
          <a:ext cx="4881563" cy="5864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457200</xdr:colOff>
      <xdr:row>1</xdr:row>
      <xdr:rowOff>47625</xdr:rowOff>
    </xdr:from>
    <xdr:to>
      <xdr:col>21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17</xdr:col>
      <xdr:colOff>100013</xdr:colOff>
      <xdr:row>2</xdr:row>
      <xdr:rowOff>319722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EC19B2-14A5-4117-9DB8-3AB95AAB0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49025" y="200025"/>
          <a:ext cx="4881563" cy="5864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566738</xdr:colOff>
      <xdr:row>2</xdr:row>
      <xdr:rowOff>319722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A7372C-7704-478E-AE45-51DA74947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24325" y="200025"/>
          <a:ext cx="4881563" cy="5864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4</xdr:col>
      <xdr:colOff>428625</xdr:colOff>
      <xdr:row>0</xdr:row>
      <xdr:rowOff>161925</xdr:rowOff>
    </xdr:from>
    <xdr:to>
      <xdr:col>8</xdr:col>
      <xdr:colOff>80963</xdr:colOff>
      <xdr:row>2</xdr:row>
      <xdr:rowOff>281622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6A31A3-C971-44C6-97DB-C4EA23EF2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5825" y="161925"/>
          <a:ext cx="4881563" cy="5864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9</xdr:col>
      <xdr:colOff>681038</xdr:colOff>
      <xdr:row>2</xdr:row>
      <xdr:rowOff>319722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16E758-2F26-4217-97A4-C8C521E9A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2125" y="200025"/>
          <a:ext cx="4881563" cy="586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tabSelected="1" workbookViewId="0">
      <selection activeCell="B33" sqref="B33"/>
    </sheetView>
  </sheetViews>
  <sheetFormatPr baseColWidth="10" defaultColWidth="11.42578125" defaultRowHeight="18.75"/>
  <cols>
    <col min="1" max="1" width="2.7109375" style="73" customWidth="1"/>
    <col min="2" max="16384" width="11.42578125" style="73"/>
  </cols>
  <sheetData>
    <row r="1" spans="2:19" ht="46.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  <c r="N1" s="75"/>
      <c r="O1" s="75"/>
      <c r="P1" s="75"/>
      <c r="Q1" s="75"/>
      <c r="R1" s="75"/>
      <c r="S1" s="75"/>
    </row>
    <row r="2" spans="2:19" ht="46.5">
      <c r="B2" s="140" t="s">
        <v>51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75"/>
      <c r="N2" s="75"/>
      <c r="O2" s="75"/>
      <c r="P2" s="75"/>
      <c r="Q2" s="75"/>
      <c r="R2" s="75"/>
      <c r="S2" s="75"/>
    </row>
    <row r="3" spans="2:19" ht="31.5">
      <c r="B3" s="139" t="s">
        <v>80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76"/>
      <c r="N3" s="76"/>
      <c r="O3" s="76"/>
      <c r="P3" s="76"/>
      <c r="Q3" s="76"/>
      <c r="R3" s="76"/>
      <c r="S3" s="76"/>
    </row>
    <row r="4" spans="2:19" ht="12.75" customHeight="1">
      <c r="B4" s="77"/>
      <c r="C4" s="77"/>
      <c r="D4" s="77"/>
      <c r="E4" s="77"/>
      <c r="F4" s="77"/>
      <c r="G4" s="77"/>
      <c r="H4" s="77"/>
      <c r="I4" s="78"/>
      <c r="J4" s="78"/>
      <c r="K4" s="78"/>
      <c r="L4" s="78"/>
      <c r="M4" s="78"/>
      <c r="N4" s="78"/>
      <c r="O4" s="78"/>
      <c r="P4" s="78"/>
    </row>
    <row r="22" spans="2:23">
      <c r="P22" s="78"/>
      <c r="Q22" s="78"/>
      <c r="R22" s="78"/>
      <c r="S22" s="78"/>
      <c r="T22" s="78"/>
      <c r="U22" s="78"/>
      <c r="V22" s="78"/>
      <c r="W22" s="78"/>
    </row>
    <row r="32" spans="2:23">
      <c r="B32" s="79" t="s">
        <v>81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17"/>
  <sheetViews>
    <sheetView showGridLines="0" workbookViewId="0">
      <selection activeCell="B5" sqref="B5:O5"/>
    </sheetView>
  </sheetViews>
  <sheetFormatPr baseColWidth="10" defaultRowHeight="15.75"/>
  <cols>
    <col min="1" max="1" width="1.7109375" style="7" customWidth="1"/>
    <col min="2" max="2" width="25.140625" style="7" customWidth="1"/>
    <col min="3" max="11" width="25.7109375" style="7" customWidth="1"/>
    <col min="12" max="14" width="24" style="7" customWidth="1"/>
    <col min="15" max="15" width="24.7109375" style="7" customWidth="1"/>
    <col min="16" max="16384" width="11.42578125" style="7"/>
  </cols>
  <sheetData>
    <row r="1" spans="2:15">
      <c r="C1" s="71"/>
    </row>
    <row r="2" spans="2:15" ht="21">
      <c r="B2" s="1" t="s">
        <v>43</v>
      </c>
      <c r="E2" s="134" t="s">
        <v>82</v>
      </c>
    </row>
    <row r="3" spans="2:15">
      <c r="C3" s="71"/>
    </row>
    <row r="4" spans="2:15" ht="22.5" customHeight="1"/>
    <row r="5" spans="2:15" ht="18.75">
      <c r="B5" s="177" t="s">
        <v>76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</row>
    <row r="6" spans="2:15">
      <c r="B6" s="141" t="s">
        <v>9</v>
      </c>
      <c r="C6" s="141"/>
      <c r="D6" s="141"/>
    </row>
    <row r="7" spans="2:15" ht="54.95" customHeight="1">
      <c r="B7" s="80" t="s">
        <v>50</v>
      </c>
      <c r="C7" s="80">
        <v>2012</v>
      </c>
      <c r="D7" s="80">
        <v>2013</v>
      </c>
      <c r="E7" s="80">
        <v>2014</v>
      </c>
      <c r="F7" s="80">
        <v>2015</v>
      </c>
      <c r="G7" s="80">
        <v>2016</v>
      </c>
      <c r="H7" s="80">
        <v>2017</v>
      </c>
      <c r="I7" s="80">
        <v>2018</v>
      </c>
      <c r="J7" s="80">
        <v>2019</v>
      </c>
      <c r="K7" s="80">
        <v>2020</v>
      </c>
      <c r="L7" s="80">
        <v>2021</v>
      </c>
      <c r="M7" s="80">
        <v>2022</v>
      </c>
      <c r="N7" s="80">
        <v>2023</v>
      </c>
      <c r="O7" s="80" t="s">
        <v>77</v>
      </c>
    </row>
    <row r="8" spans="2:15" ht="18" customHeight="1">
      <c r="B8" s="130" t="s">
        <v>12</v>
      </c>
      <c r="C8" s="11">
        <v>769809061.94999981</v>
      </c>
      <c r="D8" s="11">
        <v>1086124141.4499998</v>
      </c>
      <c r="E8" s="11">
        <v>1367043488.3669999</v>
      </c>
      <c r="F8" s="11">
        <v>1695427392.23</v>
      </c>
      <c r="G8" s="11">
        <v>2113847236.7300003</v>
      </c>
      <c r="H8" s="11">
        <v>2857078033.7299995</v>
      </c>
      <c r="I8" s="11">
        <v>3951949675.2900004</v>
      </c>
      <c r="J8" s="11">
        <v>5757757235.9899998</v>
      </c>
      <c r="K8" s="11">
        <v>7372440156.6599989</v>
      </c>
      <c r="L8" s="11">
        <v>12642404624.336748</v>
      </c>
      <c r="M8" s="11">
        <v>22476715001.219997</v>
      </c>
      <c r="N8" s="11">
        <v>56135696634.369995</v>
      </c>
      <c r="O8" s="11">
        <v>31324555813.780006</v>
      </c>
    </row>
    <row r="9" spans="2:15" ht="18" customHeight="1">
      <c r="B9" s="131" t="s">
        <v>13</v>
      </c>
      <c r="C9" s="86">
        <v>68928423.299999997</v>
      </c>
      <c r="D9" s="86">
        <v>88553071.010000005</v>
      </c>
      <c r="E9" s="86">
        <v>102897053.73999999</v>
      </c>
      <c r="F9" s="86">
        <v>131645993.02000025</v>
      </c>
      <c r="G9" s="86">
        <v>180325129.67999998</v>
      </c>
      <c r="H9" s="86">
        <v>254238121.78</v>
      </c>
      <c r="I9" s="86">
        <v>281501256.88999999</v>
      </c>
      <c r="J9" s="86">
        <v>433836002.39000005</v>
      </c>
      <c r="K9" s="86">
        <v>549070244.79000008</v>
      </c>
      <c r="L9" s="86">
        <v>766912169.63000011</v>
      </c>
      <c r="M9" s="86">
        <v>1216061926.23</v>
      </c>
      <c r="N9" s="86">
        <v>2203867649.5</v>
      </c>
      <c r="O9" s="86">
        <v>1756900763.0999999</v>
      </c>
    </row>
    <row r="10" spans="2:15" ht="18" customHeight="1">
      <c r="B10" s="130" t="s">
        <v>14</v>
      </c>
      <c r="C10" s="11">
        <v>114185319.236</v>
      </c>
      <c r="D10" s="11">
        <v>171314316.29199997</v>
      </c>
      <c r="E10" s="11">
        <v>199658419.80000004</v>
      </c>
      <c r="F10" s="11">
        <v>259546799.98999998</v>
      </c>
      <c r="G10" s="11">
        <v>335593702.56</v>
      </c>
      <c r="H10" s="11">
        <v>439298178.9000001</v>
      </c>
      <c r="I10" s="11">
        <v>523620486.45999998</v>
      </c>
      <c r="J10" s="11">
        <v>802087375.03999996</v>
      </c>
      <c r="K10" s="11">
        <v>1057261180.7340002</v>
      </c>
      <c r="L10" s="11">
        <v>1808289297.4000003</v>
      </c>
      <c r="M10" s="11">
        <v>3641577253.5300002</v>
      </c>
      <c r="N10" s="11">
        <v>6694974211.7600012</v>
      </c>
      <c r="O10" s="11">
        <v>1442991548.8699999</v>
      </c>
    </row>
    <row r="11" spans="2:15" ht="18" customHeight="1">
      <c r="B11" s="130" t="s">
        <v>15</v>
      </c>
      <c r="C11" s="86">
        <v>69540782.319999993</v>
      </c>
      <c r="D11" s="86">
        <v>103424730.78999999</v>
      </c>
      <c r="E11" s="86">
        <v>130016729.01000001</v>
      </c>
      <c r="F11" s="86">
        <v>200587463.38999996</v>
      </c>
      <c r="G11" s="86">
        <v>262246903.27000001</v>
      </c>
      <c r="H11" s="86">
        <v>379229018.75</v>
      </c>
      <c r="I11" s="86">
        <v>459470433.07000005</v>
      </c>
      <c r="J11" s="86">
        <v>685624471.59000003</v>
      </c>
      <c r="K11" s="86">
        <v>732156175.38999987</v>
      </c>
      <c r="L11" s="86">
        <v>1311329892.95</v>
      </c>
      <c r="M11" s="86">
        <v>2124519415.5500002</v>
      </c>
      <c r="N11" s="86">
        <v>6670338283.8499994</v>
      </c>
      <c r="O11" s="86">
        <v>2947105660.8500004</v>
      </c>
    </row>
    <row r="12" spans="2:15" ht="18" customHeight="1">
      <c r="B12" s="130" t="s">
        <v>46</v>
      </c>
      <c r="C12" s="11">
        <v>1430288</v>
      </c>
      <c r="D12" s="11">
        <v>1934382.07</v>
      </c>
      <c r="E12" s="11">
        <v>1455559.1199999996</v>
      </c>
      <c r="F12" s="11">
        <v>1454615.42</v>
      </c>
      <c r="G12" s="11">
        <v>1522619.77</v>
      </c>
      <c r="H12" s="11">
        <v>1817114.78</v>
      </c>
      <c r="I12" s="11">
        <v>2011873.83</v>
      </c>
      <c r="J12" s="11">
        <v>874042.70000000007</v>
      </c>
      <c r="K12" s="11">
        <v>466783.38</v>
      </c>
      <c r="L12" s="11">
        <v>2278185.1500000004</v>
      </c>
      <c r="M12" s="11">
        <v>2787477.93</v>
      </c>
      <c r="N12" s="11">
        <v>4847228.0600000005</v>
      </c>
      <c r="O12" s="11">
        <v>625135.79</v>
      </c>
    </row>
    <row r="13" spans="2:15" ht="18" customHeight="1">
      <c r="B13" s="130" t="s">
        <v>47</v>
      </c>
      <c r="C13" s="86">
        <v>142097580.99400002</v>
      </c>
      <c r="D13" s="86">
        <v>197401563.778</v>
      </c>
      <c r="E13" s="86">
        <v>247923905.24000001</v>
      </c>
      <c r="F13" s="86">
        <v>295244261.50999999</v>
      </c>
      <c r="G13" s="86">
        <v>431221549.86999995</v>
      </c>
      <c r="H13" s="86">
        <v>602814703.6099999</v>
      </c>
      <c r="I13" s="86">
        <v>787491435.97000003</v>
      </c>
      <c r="J13" s="86">
        <v>1180225887.6400001</v>
      </c>
      <c r="K13" s="86">
        <v>1382314742.224</v>
      </c>
      <c r="L13" s="86">
        <v>2440181442.6612496</v>
      </c>
      <c r="M13" s="86">
        <v>3943911904.46</v>
      </c>
      <c r="N13" s="86">
        <v>6046979037.1199989</v>
      </c>
      <c r="O13" s="86">
        <v>3017188828.4299998</v>
      </c>
    </row>
    <row r="14" spans="2:15" ht="21.95" customHeight="1">
      <c r="B14" s="132" t="s">
        <v>68</v>
      </c>
      <c r="C14" s="133">
        <f>SUM(C8:C13)</f>
        <v>1165991455.7999997</v>
      </c>
      <c r="D14" s="133">
        <f t="shared" ref="D14:L14" si="0">SUM(D8:D13)</f>
        <v>1648752205.3899999</v>
      </c>
      <c r="E14" s="133">
        <f t="shared" si="0"/>
        <v>2048995155.2769997</v>
      </c>
      <c r="F14" s="133">
        <f t="shared" si="0"/>
        <v>2583906525.5600004</v>
      </c>
      <c r="G14" s="133">
        <f t="shared" si="0"/>
        <v>3324757141.8800001</v>
      </c>
      <c r="H14" s="133">
        <f t="shared" si="0"/>
        <v>4534475171.5500002</v>
      </c>
      <c r="I14" s="133">
        <f t="shared" si="0"/>
        <v>6006045161.5100002</v>
      </c>
      <c r="J14" s="133">
        <f t="shared" si="0"/>
        <v>8860405015.3500004</v>
      </c>
      <c r="K14" s="133">
        <f t="shared" si="0"/>
        <v>11093709283.177998</v>
      </c>
      <c r="L14" s="133">
        <f t="shared" si="0"/>
        <v>18971395612.127998</v>
      </c>
      <c r="M14" s="133">
        <f t="shared" ref="M14:N14" si="1">SUM(M8:M13)</f>
        <v>33405572978.919994</v>
      </c>
      <c r="N14" s="133">
        <f t="shared" si="1"/>
        <v>77756703044.659988</v>
      </c>
      <c r="O14" s="133">
        <f t="shared" ref="O14" si="2">SUM(O8:O13)</f>
        <v>40489367750.820007</v>
      </c>
    </row>
    <row r="16" spans="2:15">
      <c r="B16" s="1" t="s">
        <v>48</v>
      </c>
    </row>
    <row r="17" spans="2:2">
      <c r="B17" s="1" t="s">
        <v>49</v>
      </c>
    </row>
  </sheetData>
  <mergeCells count="2">
    <mergeCell ref="B6:D6"/>
    <mergeCell ref="B5:O5"/>
  </mergeCells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O20"/>
  <sheetViews>
    <sheetView showGridLines="0" workbookViewId="0">
      <selection activeCell="B5" sqref="B5:O5"/>
    </sheetView>
  </sheetViews>
  <sheetFormatPr baseColWidth="10" defaultRowHeight="15.75"/>
  <cols>
    <col min="1" max="1" width="1.7109375" style="7" customWidth="1"/>
    <col min="2" max="2" width="18.28515625" style="71" customWidth="1"/>
    <col min="3" max="15" width="25.7109375" style="7" customWidth="1"/>
    <col min="16" max="16384" width="11.42578125" style="7"/>
  </cols>
  <sheetData>
    <row r="2" spans="2:15" ht="21">
      <c r="B2" s="1" t="s">
        <v>43</v>
      </c>
      <c r="E2" s="134" t="s">
        <v>82</v>
      </c>
    </row>
    <row r="3" spans="2:15" ht="19.5" customHeight="1"/>
    <row r="5" spans="2:15" ht="30" customHeight="1">
      <c r="B5" s="178" t="s">
        <v>78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</row>
    <row r="6" spans="2:15">
      <c r="C6" s="7" t="s">
        <v>9</v>
      </c>
    </row>
    <row r="7" spans="2:15" ht="54.95" customHeight="1">
      <c r="B7" s="80" t="s">
        <v>0</v>
      </c>
      <c r="C7" s="80">
        <v>2012</v>
      </c>
      <c r="D7" s="80">
        <v>2013</v>
      </c>
      <c r="E7" s="80">
        <v>2014</v>
      </c>
      <c r="F7" s="80">
        <v>2015</v>
      </c>
      <c r="G7" s="80">
        <v>2016</v>
      </c>
      <c r="H7" s="80">
        <v>2017</v>
      </c>
      <c r="I7" s="80">
        <v>2018</v>
      </c>
      <c r="J7" s="80">
        <v>2019</v>
      </c>
      <c r="K7" s="80">
        <v>2020</v>
      </c>
      <c r="L7" s="80">
        <v>2021</v>
      </c>
      <c r="M7" s="80">
        <v>2022</v>
      </c>
      <c r="N7" s="80">
        <v>2023</v>
      </c>
      <c r="O7" s="80">
        <v>2024</v>
      </c>
    </row>
    <row r="8" spans="2:15" ht="18" customHeight="1">
      <c r="B8" s="130" t="s">
        <v>23</v>
      </c>
      <c r="C8" s="11">
        <v>93053218</v>
      </c>
      <c r="D8" s="11">
        <v>135045479.19</v>
      </c>
      <c r="E8" s="11">
        <v>173682104.19</v>
      </c>
      <c r="F8" s="11">
        <v>183146473.13000003</v>
      </c>
      <c r="G8" s="11">
        <v>234991355.67000002</v>
      </c>
      <c r="H8" s="11">
        <v>326058273.89999998</v>
      </c>
      <c r="I8" s="11">
        <v>475165898.43000001</v>
      </c>
      <c r="J8" s="11">
        <v>624801012.17999995</v>
      </c>
      <c r="K8" s="11">
        <v>887894241.25</v>
      </c>
      <c r="L8" s="11">
        <v>1225703607.0999999</v>
      </c>
      <c r="M8" s="11">
        <v>2010060134.78</v>
      </c>
      <c r="N8" s="11">
        <v>4043461870.7199993</v>
      </c>
      <c r="O8" s="11">
        <v>12437580204.430002</v>
      </c>
    </row>
    <row r="9" spans="2:15" ht="18" customHeight="1">
      <c r="B9" s="131" t="s">
        <v>24</v>
      </c>
      <c r="C9" s="86">
        <v>83615681.780000001</v>
      </c>
      <c r="D9" s="86">
        <v>123747100.92</v>
      </c>
      <c r="E9" s="86">
        <v>170691871.23699999</v>
      </c>
      <c r="F9" s="86">
        <v>215298311.63</v>
      </c>
      <c r="G9" s="86">
        <v>271235321</v>
      </c>
      <c r="H9" s="86">
        <v>326748404.93000001</v>
      </c>
      <c r="I9" s="86">
        <v>484716655.16999996</v>
      </c>
      <c r="J9" s="86">
        <v>634318841.96000004</v>
      </c>
      <c r="K9" s="86">
        <v>828196581.31999993</v>
      </c>
      <c r="L9" s="86">
        <v>1350995757.52</v>
      </c>
      <c r="M9" s="86">
        <v>2042395123.1800003</v>
      </c>
      <c r="N9" s="86">
        <v>4224191365.54</v>
      </c>
      <c r="O9" s="86">
        <v>13552963942.810003</v>
      </c>
    </row>
    <row r="10" spans="2:15" ht="18" customHeight="1">
      <c r="B10" s="130" t="s">
        <v>25</v>
      </c>
      <c r="C10" s="11">
        <v>107558801.52</v>
      </c>
      <c r="D10" s="11">
        <v>148626673.41999999</v>
      </c>
      <c r="E10" s="11">
        <v>175434104.43000001</v>
      </c>
      <c r="F10" s="11">
        <v>253722016.00999999</v>
      </c>
      <c r="G10" s="11">
        <v>311997249</v>
      </c>
      <c r="H10" s="11">
        <v>402724864.41999996</v>
      </c>
      <c r="I10" s="11">
        <v>507812579.08000004</v>
      </c>
      <c r="J10" s="11">
        <v>758960510.50999975</v>
      </c>
      <c r="K10" s="11">
        <v>815394185.76999998</v>
      </c>
      <c r="L10" s="11">
        <v>1616880421.1200001</v>
      </c>
      <c r="M10" s="11">
        <v>2777621458.3199997</v>
      </c>
      <c r="N10" s="11">
        <v>5647869064.0100012</v>
      </c>
      <c r="O10" s="11">
        <v>14498823603.58</v>
      </c>
    </row>
    <row r="11" spans="2:15" ht="18" customHeight="1">
      <c r="B11" s="130" t="s">
        <v>26</v>
      </c>
      <c r="C11" s="86">
        <v>84357533.129999995</v>
      </c>
      <c r="D11" s="86">
        <v>128291640.74000001</v>
      </c>
      <c r="E11" s="86">
        <v>149076186.07999998</v>
      </c>
      <c r="F11" s="86">
        <v>209244928.51000002</v>
      </c>
      <c r="G11" s="86">
        <v>258649173.44</v>
      </c>
      <c r="H11" s="86">
        <v>431096195.15999997</v>
      </c>
      <c r="I11" s="86">
        <v>427885116.69000006</v>
      </c>
      <c r="J11" s="86">
        <v>773902202.31000006</v>
      </c>
      <c r="K11" s="86">
        <v>861718810.96999979</v>
      </c>
      <c r="L11" s="86">
        <v>1479728236.938</v>
      </c>
      <c r="M11" s="86">
        <v>2361924282.5299997</v>
      </c>
      <c r="N11" s="86">
        <v>4904050928.7400007</v>
      </c>
      <c r="O11" s="86"/>
    </row>
    <row r="12" spans="2:15" ht="18" customHeight="1">
      <c r="B12" s="130" t="s">
        <v>27</v>
      </c>
      <c r="C12" s="11">
        <v>92345216.579999998</v>
      </c>
      <c r="D12" s="11">
        <v>130360842.53</v>
      </c>
      <c r="E12" s="11">
        <v>155378235.94000003</v>
      </c>
      <c r="F12" s="11">
        <v>212803545.19999999</v>
      </c>
      <c r="G12" s="11">
        <v>252446063</v>
      </c>
      <c r="H12" s="11">
        <v>337035197.95999998</v>
      </c>
      <c r="I12" s="11">
        <v>473061429.61000001</v>
      </c>
      <c r="J12" s="11">
        <v>679813750.45000005</v>
      </c>
      <c r="K12" s="11">
        <v>926354484.51999998</v>
      </c>
      <c r="L12" s="11">
        <v>1341364987.5299997</v>
      </c>
      <c r="M12" s="11">
        <v>2462123733.6299996</v>
      </c>
      <c r="N12" s="11">
        <v>5456543395.3500004</v>
      </c>
      <c r="O12" s="11"/>
    </row>
    <row r="13" spans="2:15" ht="18" customHeight="1">
      <c r="B13" s="130" t="s">
        <v>28</v>
      </c>
      <c r="C13" s="86">
        <v>89985825.019999996</v>
      </c>
      <c r="D13" s="86">
        <v>134632252.89999998</v>
      </c>
      <c r="E13" s="86">
        <v>155564931.05000001</v>
      </c>
      <c r="F13" s="86">
        <v>207394303.23999998</v>
      </c>
      <c r="G13" s="86">
        <v>244867727.49000001</v>
      </c>
      <c r="H13" s="86">
        <v>347040141.88999999</v>
      </c>
      <c r="I13" s="86">
        <v>471786599.22000003</v>
      </c>
      <c r="J13" s="86">
        <v>723341155.8499999</v>
      </c>
      <c r="K13" s="86">
        <v>868021054.21999991</v>
      </c>
      <c r="L13" s="86">
        <v>1499868771.1600001</v>
      </c>
      <c r="M13" s="86">
        <v>2519801042.5099998</v>
      </c>
      <c r="N13" s="86">
        <v>5713485652.3400002</v>
      </c>
      <c r="O13" s="86"/>
    </row>
    <row r="14" spans="2:15" ht="18" customHeight="1">
      <c r="B14" s="130" t="s">
        <v>29</v>
      </c>
      <c r="C14" s="11">
        <v>99408193.699999988</v>
      </c>
      <c r="D14" s="11">
        <v>140183870.74000001</v>
      </c>
      <c r="E14" s="11">
        <v>167455870.07999992</v>
      </c>
      <c r="F14" s="11">
        <v>220610391.05000001</v>
      </c>
      <c r="G14" s="11">
        <v>280794807.10000002</v>
      </c>
      <c r="H14" s="11">
        <v>367932365.94999999</v>
      </c>
      <c r="I14" s="11">
        <v>489632003.91999996</v>
      </c>
      <c r="J14" s="11">
        <v>701468332.30999994</v>
      </c>
      <c r="K14" s="11">
        <v>902534257.64499998</v>
      </c>
      <c r="L14" s="11">
        <v>1602014975.5199995</v>
      </c>
      <c r="M14" s="11">
        <v>2974986156.6599998</v>
      </c>
      <c r="N14" s="11">
        <v>6280174034.9499989</v>
      </c>
      <c r="O14" s="11"/>
    </row>
    <row r="15" spans="2:15" ht="18" customHeight="1">
      <c r="B15" s="130" t="s">
        <v>30</v>
      </c>
      <c r="C15" s="86">
        <v>103435403.22999999</v>
      </c>
      <c r="D15" s="86">
        <v>163409068.56</v>
      </c>
      <c r="E15" s="86">
        <v>186573977.13</v>
      </c>
      <c r="F15" s="86">
        <v>214534199.12</v>
      </c>
      <c r="G15" s="86">
        <v>304751596.35000002</v>
      </c>
      <c r="H15" s="86">
        <v>377368836.86000001</v>
      </c>
      <c r="I15" s="86">
        <v>515125629.24000001</v>
      </c>
      <c r="J15" s="86">
        <v>787233583.19000006</v>
      </c>
      <c r="K15" s="86">
        <v>924316050.13999999</v>
      </c>
      <c r="L15" s="86">
        <v>1657447540.6099999</v>
      </c>
      <c r="M15" s="86">
        <v>3092355995.9400005</v>
      </c>
      <c r="N15" s="86">
        <v>6625043837.3399992</v>
      </c>
      <c r="O15" s="86"/>
    </row>
    <row r="16" spans="2:15" ht="18" customHeight="1">
      <c r="B16" s="130" t="s">
        <v>31</v>
      </c>
      <c r="C16" s="11">
        <v>96985719.5</v>
      </c>
      <c r="D16" s="11">
        <v>138404191.80000001</v>
      </c>
      <c r="E16" s="11">
        <v>171676418.88000003</v>
      </c>
      <c r="F16" s="11">
        <v>214924343.78</v>
      </c>
      <c r="G16" s="11">
        <v>287396434.56</v>
      </c>
      <c r="H16" s="11">
        <v>397273064.88</v>
      </c>
      <c r="I16" s="11">
        <v>519439161.48000002</v>
      </c>
      <c r="J16" s="11">
        <v>769264128.11000001</v>
      </c>
      <c r="K16" s="11">
        <v>908828172.30999982</v>
      </c>
      <c r="L16" s="11">
        <v>1746578856.9699998</v>
      </c>
      <c r="M16" s="11">
        <v>3105577967.1999998</v>
      </c>
      <c r="N16" s="11">
        <v>7438527177.9800005</v>
      </c>
      <c r="O16" s="11"/>
    </row>
    <row r="17" spans="2:15" ht="18" customHeight="1">
      <c r="B17" s="130" t="s">
        <v>32</v>
      </c>
      <c r="C17" s="86">
        <v>100148067.81999999</v>
      </c>
      <c r="D17" s="86">
        <v>133917047.47000001</v>
      </c>
      <c r="E17" s="86">
        <v>178411000.19</v>
      </c>
      <c r="F17" s="86">
        <v>212522494.07000026</v>
      </c>
      <c r="G17" s="86">
        <v>279068116.17000002</v>
      </c>
      <c r="H17" s="86">
        <v>406799420.68000001</v>
      </c>
      <c r="I17" s="86">
        <v>553435307.71000004</v>
      </c>
      <c r="J17" s="86">
        <v>773885855.1500001</v>
      </c>
      <c r="K17" s="86">
        <v>983872707.99999988</v>
      </c>
      <c r="L17" s="86">
        <v>1778604841.7</v>
      </c>
      <c r="M17" s="86">
        <v>3176923162.3199997</v>
      </c>
      <c r="N17" s="86">
        <v>8439470214.8999987</v>
      </c>
      <c r="O17" s="86"/>
    </row>
    <row r="18" spans="2:15" ht="18" customHeight="1">
      <c r="B18" s="130" t="s">
        <v>33</v>
      </c>
      <c r="C18" s="11">
        <v>110286391.72</v>
      </c>
      <c r="D18" s="11">
        <v>136031477.38</v>
      </c>
      <c r="E18" s="11">
        <v>183802698.44</v>
      </c>
      <c r="F18" s="11">
        <v>219945235.21000004</v>
      </c>
      <c r="G18" s="11">
        <v>294087388.65999997</v>
      </c>
      <c r="H18" s="11">
        <v>406812727.0999999</v>
      </c>
      <c r="I18" s="11">
        <v>555789894.17000008</v>
      </c>
      <c r="J18" s="11">
        <v>848534842.99000001</v>
      </c>
      <c r="K18" s="11">
        <v>1032492412.443</v>
      </c>
      <c r="L18" s="11">
        <v>1853532845.8</v>
      </c>
      <c r="M18" s="11">
        <v>3357224160.0899997</v>
      </c>
      <c r="N18" s="11">
        <v>9086329561.4500008</v>
      </c>
      <c r="O18" s="11"/>
    </row>
    <row r="19" spans="2:15" ht="18" customHeight="1">
      <c r="B19" s="130" t="s">
        <v>34</v>
      </c>
      <c r="C19" s="86">
        <v>104811403.80000003</v>
      </c>
      <c r="D19" s="86">
        <v>136102559.74000001</v>
      </c>
      <c r="E19" s="86">
        <v>181247757.62999991</v>
      </c>
      <c r="F19" s="86">
        <v>219760284.60999998</v>
      </c>
      <c r="G19" s="86">
        <v>304471909.44</v>
      </c>
      <c r="H19" s="86">
        <v>407585677.81999999</v>
      </c>
      <c r="I19" s="86">
        <v>532194886.79000008</v>
      </c>
      <c r="J19" s="86">
        <v>784880800.33999991</v>
      </c>
      <c r="K19" s="86">
        <v>1154100206.3399999</v>
      </c>
      <c r="L19" s="86">
        <v>1818674770.27</v>
      </c>
      <c r="M19" s="86">
        <v>3524579761.750001</v>
      </c>
      <c r="N19" s="86">
        <v>9897555941.3400002</v>
      </c>
      <c r="O19" s="86"/>
    </row>
    <row r="20" spans="2:15" ht="21.95" customHeight="1">
      <c r="B20" s="132" t="s">
        <v>35</v>
      </c>
      <c r="C20" s="133">
        <f>+SUM(C8:C19)</f>
        <v>1165991455.8</v>
      </c>
      <c r="D20" s="133">
        <f t="shared" ref="D20:L20" si="0">+SUM(D8:D19)</f>
        <v>1648752205.3900001</v>
      </c>
      <c r="E20" s="133">
        <f t="shared" si="0"/>
        <v>2048995155.2770002</v>
      </c>
      <c r="F20" s="133">
        <f t="shared" si="0"/>
        <v>2583906525.5599999</v>
      </c>
      <c r="G20" s="133">
        <f t="shared" si="0"/>
        <v>3324757141.8800001</v>
      </c>
      <c r="H20" s="133">
        <f t="shared" si="0"/>
        <v>4534475171.5499992</v>
      </c>
      <c r="I20" s="133">
        <f t="shared" si="0"/>
        <v>6006045161.5100002</v>
      </c>
      <c r="J20" s="133">
        <f t="shared" si="0"/>
        <v>8860405015.3500004</v>
      </c>
      <c r="K20" s="133">
        <f t="shared" si="0"/>
        <v>11093723164.927999</v>
      </c>
      <c r="L20" s="133">
        <f t="shared" si="0"/>
        <v>18971395612.237999</v>
      </c>
      <c r="M20" s="133">
        <f t="shared" ref="M20:N20" si="1">+SUM(M8:M19)</f>
        <v>33405572978.91</v>
      </c>
      <c r="N20" s="133">
        <f t="shared" si="1"/>
        <v>77756703044.660004</v>
      </c>
      <c r="O20" s="133">
        <f t="shared" ref="O20" si="2">+SUM(O8:O19)</f>
        <v>40489367750.820007</v>
      </c>
    </row>
  </sheetData>
  <mergeCells count="1">
    <mergeCell ref="B5:O5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4"/>
  <sheetViews>
    <sheetView showGridLines="0" topLeftCell="A22" workbookViewId="0">
      <selection activeCell="L9" sqref="L9"/>
    </sheetView>
  </sheetViews>
  <sheetFormatPr baseColWidth="10" defaultRowHeight="15.75"/>
  <cols>
    <col min="1" max="1" width="1.7109375" style="7" customWidth="1"/>
    <col min="2" max="2" width="15.7109375" style="7" customWidth="1"/>
    <col min="3" max="3" width="19.5703125" style="7" customWidth="1"/>
    <col min="4" max="4" width="15" style="7" bestFit="1" customWidth="1"/>
    <col min="5" max="5" width="17.42578125" style="7" customWidth="1"/>
    <col min="6" max="6" width="17.5703125" style="7" customWidth="1"/>
    <col min="7" max="7" width="17.7109375" style="7" customWidth="1"/>
    <col min="8" max="8" width="16.85546875" style="7" customWidth="1"/>
    <col min="9" max="9" width="20.42578125" style="7" customWidth="1"/>
    <col min="10" max="10" width="22.5703125" style="7" customWidth="1"/>
    <col min="11" max="16384" width="11.42578125" style="7"/>
  </cols>
  <sheetData>
    <row r="1" spans="2:22">
      <c r="V1" s="8"/>
    </row>
    <row r="2" spans="2:22" ht="21">
      <c r="B2" s="1" t="s">
        <v>43</v>
      </c>
      <c r="E2" s="134" t="s">
        <v>82</v>
      </c>
      <c r="V2" s="8"/>
    </row>
    <row r="3" spans="2:22">
      <c r="V3" s="8"/>
    </row>
    <row r="5" spans="2:22" s="10" customFormat="1" ht="30" customHeight="1">
      <c r="B5" s="142" t="s">
        <v>71</v>
      </c>
      <c r="C5" s="143"/>
      <c r="D5" s="143"/>
      <c r="E5" s="143"/>
      <c r="F5" s="143"/>
      <c r="G5" s="143"/>
      <c r="H5" s="143"/>
      <c r="I5" s="143"/>
      <c r="J5" s="143"/>
    </row>
    <row r="6" spans="2:22">
      <c r="B6" s="141" t="s">
        <v>9</v>
      </c>
      <c r="C6" s="141"/>
      <c r="D6" s="141"/>
    </row>
    <row r="7" spans="2:22" ht="60.75" customHeight="1">
      <c r="B7" s="80" t="s">
        <v>0</v>
      </c>
      <c r="C7" s="80" t="s">
        <v>1</v>
      </c>
      <c r="D7" s="80" t="s">
        <v>2</v>
      </c>
      <c r="E7" s="80" t="s">
        <v>3</v>
      </c>
      <c r="F7" s="80" t="s">
        <v>4</v>
      </c>
      <c r="G7" s="81" t="s">
        <v>5</v>
      </c>
      <c r="H7" s="80" t="s">
        <v>7</v>
      </c>
      <c r="I7" s="82" t="s">
        <v>57</v>
      </c>
      <c r="J7" s="82" t="s">
        <v>6</v>
      </c>
    </row>
    <row r="8" spans="2:22">
      <c r="B8" s="83">
        <v>45292</v>
      </c>
      <c r="C8" s="11">
        <v>9627387973.0400009</v>
      </c>
      <c r="D8" s="11">
        <v>350949174.27999997</v>
      </c>
      <c r="E8" s="11">
        <v>639878714.11000001</v>
      </c>
      <c r="F8" s="11">
        <v>839550674.75000012</v>
      </c>
      <c r="G8" s="11">
        <v>0</v>
      </c>
      <c r="H8" s="12">
        <f>+SUM(C8:G8)</f>
        <v>11457766536.180002</v>
      </c>
      <c r="I8" s="11">
        <v>979813668.24999988</v>
      </c>
      <c r="J8" s="12">
        <f t="shared" ref="J8:J10" si="0">+H8+I8</f>
        <v>12437580204.430002</v>
      </c>
    </row>
    <row r="9" spans="2:22">
      <c r="B9" s="83">
        <v>45323</v>
      </c>
      <c r="C9" s="86">
        <v>10190058564.590002</v>
      </c>
      <c r="D9" s="86">
        <v>980034525.81999981</v>
      </c>
      <c r="E9" s="86">
        <v>404550138.19</v>
      </c>
      <c r="F9" s="86">
        <v>993446980.32000017</v>
      </c>
      <c r="G9" s="86">
        <v>618215.52</v>
      </c>
      <c r="H9" s="87">
        <f>+SUM(C9:G9)</f>
        <v>12568708424.440002</v>
      </c>
      <c r="I9" s="86">
        <v>984255518.37</v>
      </c>
      <c r="J9" s="87">
        <f t="shared" si="0"/>
        <v>13552963942.810003</v>
      </c>
      <c r="L9" s="138"/>
    </row>
    <row r="10" spans="2:22">
      <c r="B10" s="83">
        <v>45352</v>
      </c>
      <c r="C10" s="11">
        <v>11507109276.15</v>
      </c>
      <c r="D10" s="11">
        <v>425917062.99999994</v>
      </c>
      <c r="E10" s="11">
        <v>398562696.57000005</v>
      </c>
      <c r="F10" s="11">
        <v>1114108005.78</v>
      </c>
      <c r="G10" s="11">
        <v>6920.27</v>
      </c>
      <c r="H10" s="12">
        <f>+SUM(C10:G10)</f>
        <v>13445703961.77</v>
      </c>
      <c r="I10" s="11">
        <v>1053119641.8099999</v>
      </c>
      <c r="J10" s="12">
        <f t="shared" si="0"/>
        <v>14498823603.58</v>
      </c>
    </row>
    <row r="11" spans="2:22">
      <c r="B11" s="83">
        <v>45383</v>
      </c>
      <c r="C11" s="86"/>
      <c r="D11" s="86"/>
      <c r="E11" s="86"/>
      <c r="F11" s="86"/>
      <c r="G11" s="86"/>
      <c r="H11" s="87"/>
      <c r="I11" s="86"/>
      <c r="J11" s="87"/>
    </row>
    <row r="12" spans="2:22">
      <c r="B12" s="83">
        <v>45413</v>
      </c>
      <c r="C12" s="11"/>
      <c r="D12" s="11"/>
      <c r="E12" s="11"/>
      <c r="F12" s="11"/>
      <c r="G12" s="11"/>
      <c r="H12" s="12"/>
      <c r="I12" s="11"/>
      <c r="J12" s="12"/>
    </row>
    <row r="13" spans="2:22">
      <c r="B13" s="83">
        <v>45444</v>
      </c>
      <c r="C13" s="86"/>
      <c r="D13" s="86"/>
      <c r="E13" s="86"/>
      <c r="F13" s="86"/>
      <c r="G13" s="86"/>
      <c r="H13" s="87"/>
      <c r="I13" s="86"/>
      <c r="J13" s="87"/>
    </row>
    <row r="14" spans="2:22">
      <c r="B14" s="83">
        <v>45474</v>
      </c>
      <c r="C14" s="11"/>
      <c r="D14" s="11"/>
      <c r="E14" s="11"/>
      <c r="F14" s="11"/>
      <c r="G14" s="11"/>
      <c r="H14" s="12"/>
      <c r="I14" s="11"/>
      <c r="J14" s="12"/>
    </row>
    <row r="15" spans="2:22">
      <c r="B15" s="83">
        <v>45505</v>
      </c>
      <c r="C15" s="86"/>
      <c r="D15" s="86"/>
      <c r="E15" s="86"/>
      <c r="F15" s="86"/>
      <c r="G15" s="86"/>
      <c r="H15" s="87"/>
      <c r="I15" s="86"/>
      <c r="J15" s="87"/>
    </row>
    <row r="16" spans="2:22">
      <c r="B16" s="83">
        <v>45536</v>
      </c>
      <c r="C16" s="11"/>
      <c r="D16" s="11"/>
      <c r="E16" s="11"/>
      <c r="F16" s="11"/>
      <c r="G16" s="11"/>
      <c r="H16" s="12"/>
      <c r="I16" s="11"/>
      <c r="J16" s="12"/>
    </row>
    <row r="17" spans="2:10">
      <c r="B17" s="83">
        <v>45566</v>
      </c>
      <c r="C17" s="86"/>
      <c r="D17" s="86"/>
      <c r="E17" s="86"/>
      <c r="F17" s="86"/>
      <c r="G17" s="86"/>
      <c r="H17" s="87"/>
      <c r="I17" s="86"/>
      <c r="J17" s="87"/>
    </row>
    <row r="18" spans="2:10">
      <c r="B18" s="83">
        <v>45597</v>
      </c>
      <c r="C18" s="11"/>
      <c r="D18" s="11"/>
      <c r="E18" s="11"/>
      <c r="F18" s="11"/>
      <c r="G18" s="11"/>
      <c r="H18" s="12"/>
      <c r="I18" s="11"/>
      <c r="J18" s="12"/>
    </row>
    <row r="19" spans="2:10">
      <c r="B19" s="83">
        <v>45627</v>
      </c>
      <c r="C19" s="86"/>
      <c r="D19" s="86"/>
      <c r="E19" s="86"/>
      <c r="F19" s="86"/>
      <c r="G19" s="86"/>
      <c r="H19" s="87"/>
      <c r="I19" s="86"/>
      <c r="J19" s="87"/>
    </row>
    <row r="20" spans="2:10" s="14" customFormat="1">
      <c r="B20" s="13"/>
      <c r="C20" s="11"/>
      <c r="D20" s="11"/>
      <c r="E20" s="11"/>
      <c r="F20" s="11"/>
      <c r="G20" s="11"/>
      <c r="H20" s="12"/>
      <c r="I20" s="11"/>
      <c r="J20" s="12"/>
    </row>
    <row r="21" spans="2:10" ht="42" customHeight="1">
      <c r="B21" s="84" t="s">
        <v>58</v>
      </c>
      <c r="C21" s="86">
        <f t="shared" ref="C21:J21" si="1">SUM(C8:C19)</f>
        <v>31324555813.780006</v>
      </c>
      <c r="D21" s="86">
        <f t="shared" si="1"/>
        <v>1756900763.0999999</v>
      </c>
      <c r="E21" s="86">
        <f t="shared" si="1"/>
        <v>1442991548.8699999</v>
      </c>
      <c r="F21" s="86">
        <f t="shared" si="1"/>
        <v>2947105660.8500004</v>
      </c>
      <c r="G21" s="86">
        <f t="shared" si="1"/>
        <v>625135.79</v>
      </c>
      <c r="H21" s="85">
        <f>SUM(H8:H19)</f>
        <v>37472178922.389999</v>
      </c>
      <c r="I21" s="87">
        <f t="shared" si="1"/>
        <v>3017188828.4299998</v>
      </c>
      <c r="J21" s="85">
        <f t="shared" si="1"/>
        <v>40489367750.820007</v>
      </c>
    </row>
    <row r="22" spans="2:10" s="14" customFormat="1" ht="52.5" customHeight="1">
      <c r="B22" s="84" t="s">
        <v>59</v>
      </c>
      <c r="C22" s="15">
        <f>+C21*100/$J$21</f>
        <v>77.364892449192681</v>
      </c>
      <c r="D22" s="15">
        <f>+D21*100/$J$21</f>
        <v>4.3391657136074162</v>
      </c>
      <c r="E22" s="15">
        <f>+E21*100/$J$21</f>
        <v>3.5638777017968524</v>
      </c>
      <c r="F22" s="15">
        <f>+F21*100/$J$21</f>
        <v>7.2787149431107494</v>
      </c>
      <c r="G22" s="15">
        <f>+G21*100/$J$21</f>
        <v>1.5439504855872675E-3</v>
      </c>
      <c r="H22" s="16">
        <f>+H21/J21*100</f>
        <v>92.548194758193276</v>
      </c>
      <c r="I22" s="15">
        <f>+I21*100/$J$21</f>
        <v>7.4518052418067073</v>
      </c>
      <c r="J22" s="16">
        <f>+J21*100/$J$21</f>
        <v>100</v>
      </c>
    </row>
    <row r="23" spans="2:10">
      <c r="C23" s="10"/>
      <c r="D23" s="10"/>
      <c r="E23" s="10"/>
      <c r="F23" s="10"/>
      <c r="G23" s="10"/>
      <c r="H23" s="10"/>
      <c r="I23" s="10"/>
      <c r="J23" s="10"/>
    </row>
    <row r="24" spans="2:10" ht="31.5">
      <c r="B24" s="84" t="s">
        <v>8</v>
      </c>
      <c r="C24" s="88">
        <f>+AVERAGE(C8:C19)</f>
        <v>10441518604.593336</v>
      </c>
      <c r="D24" s="88">
        <f t="shared" ref="D24:I24" si="2">+AVERAGE(D8:D19)</f>
        <v>585633587.69999993</v>
      </c>
      <c r="E24" s="88">
        <f>+AVERAGE(E8:E19)</f>
        <v>480997182.95666665</v>
      </c>
      <c r="F24" s="88">
        <f t="shared" si="2"/>
        <v>982368553.61666679</v>
      </c>
      <c r="G24" s="88">
        <f t="shared" si="2"/>
        <v>208378.59666666668</v>
      </c>
      <c r="H24" s="85">
        <f t="shared" si="2"/>
        <v>12490726307.463333</v>
      </c>
      <c r="I24" s="89">
        <f t="shared" si="2"/>
        <v>1005729609.4766666</v>
      </c>
      <c r="J24" s="85">
        <f>+AVERAGE(J8:J19)</f>
        <v>13496455916.940002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showGridLines="0" topLeftCell="A13" workbookViewId="0">
      <selection activeCell="C12" sqref="C12"/>
    </sheetView>
  </sheetViews>
  <sheetFormatPr baseColWidth="10" defaultRowHeight="15.75"/>
  <cols>
    <col min="1" max="1" width="1.7109375" style="7" customWidth="1"/>
    <col min="2" max="2" width="11.42578125" style="7"/>
    <col min="3" max="3" width="23.85546875" style="7" customWidth="1"/>
    <col min="4" max="4" width="18.7109375" style="7" customWidth="1"/>
    <col min="5" max="5" width="20.7109375" style="7" customWidth="1"/>
    <col min="6" max="7" width="11.42578125" style="7" customWidth="1"/>
    <col min="8" max="16384" width="11.42578125" style="7"/>
  </cols>
  <sheetData>
    <row r="1" spans="2:22">
      <c r="V1" s="8"/>
    </row>
    <row r="2" spans="2:22" ht="21">
      <c r="B2" s="1" t="s">
        <v>43</v>
      </c>
      <c r="E2" s="134" t="s">
        <v>82</v>
      </c>
      <c r="V2" s="8"/>
    </row>
    <row r="3" spans="2:22">
      <c r="V3" s="8"/>
    </row>
    <row r="6" spans="2:22" ht="35.25" customHeight="1">
      <c r="B6" s="144" t="s">
        <v>70</v>
      </c>
      <c r="C6" s="144"/>
      <c r="D6" s="144"/>
      <c r="E6" s="144"/>
    </row>
    <row r="7" spans="2:22" ht="15" customHeight="1">
      <c r="B7" s="145" t="s">
        <v>10</v>
      </c>
      <c r="C7" s="145"/>
      <c r="D7" s="145"/>
      <c r="E7" s="145"/>
    </row>
    <row r="8" spans="2:22" ht="54.95" customHeight="1">
      <c r="B8" s="90" t="s">
        <v>0</v>
      </c>
      <c r="C8" s="135" t="s">
        <v>6</v>
      </c>
      <c r="D8" s="91" t="s">
        <v>60</v>
      </c>
      <c r="E8" s="91" t="s">
        <v>61</v>
      </c>
    </row>
    <row r="9" spans="2:22">
      <c r="B9" s="83">
        <v>45292</v>
      </c>
      <c r="C9" s="17">
        <f>+'1. Rec Mensual y Acumulada 2024'!J8</f>
        <v>12437580204.430002</v>
      </c>
      <c r="D9" s="18">
        <v>25.66</v>
      </c>
      <c r="E9" s="18">
        <v>207.6</v>
      </c>
    </row>
    <row r="10" spans="2:22">
      <c r="B10" s="83">
        <v>45323</v>
      </c>
      <c r="C10" s="109">
        <f>+'1. Rec Mensual y Acumulada 2024'!J9</f>
        <v>13552963942.810003</v>
      </c>
      <c r="D10" s="112">
        <f>+(C10/C9-1)*100</f>
        <v>8.9678516242470252</v>
      </c>
      <c r="E10" s="112">
        <v>220.84</v>
      </c>
    </row>
    <row r="11" spans="2:22">
      <c r="B11" s="83">
        <v>45352</v>
      </c>
      <c r="C11" s="17">
        <v>14498823603.58</v>
      </c>
      <c r="D11" s="18">
        <f>+(C11/C10-1)*100</f>
        <v>6.9789875097526988</v>
      </c>
      <c r="E11" s="18">
        <v>156.71</v>
      </c>
    </row>
    <row r="12" spans="2:22">
      <c r="B12" s="83">
        <v>45383</v>
      </c>
      <c r="C12" s="109"/>
      <c r="D12" s="112"/>
      <c r="E12" s="112"/>
    </row>
    <row r="13" spans="2:22">
      <c r="B13" s="83">
        <v>45413</v>
      </c>
      <c r="C13" s="17"/>
      <c r="D13" s="18"/>
      <c r="E13" s="18"/>
    </row>
    <row r="14" spans="2:22">
      <c r="B14" s="83">
        <v>45444</v>
      </c>
      <c r="C14" s="109"/>
      <c r="D14" s="112"/>
      <c r="E14" s="112"/>
    </row>
    <row r="15" spans="2:22">
      <c r="B15" s="83">
        <v>45474</v>
      </c>
      <c r="C15" s="17"/>
      <c r="D15" s="18"/>
      <c r="E15" s="18"/>
    </row>
    <row r="16" spans="2:22">
      <c r="B16" s="83">
        <v>45505</v>
      </c>
      <c r="C16" s="109"/>
      <c r="D16" s="112"/>
      <c r="E16" s="112"/>
    </row>
    <row r="17" spans="2:5">
      <c r="B17" s="83">
        <v>45536</v>
      </c>
      <c r="C17" s="17"/>
      <c r="D17" s="18"/>
      <c r="E17" s="18"/>
    </row>
    <row r="18" spans="2:5">
      <c r="B18" s="83">
        <v>45566</v>
      </c>
      <c r="C18" s="109"/>
      <c r="D18" s="112"/>
      <c r="E18" s="112"/>
    </row>
    <row r="19" spans="2:5">
      <c r="B19" s="83">
        <v>45597</v>
      </c>
      <c r="C19" s="17"/>
      <c r="D19" s="18"/>
      <c r="E19" s="18"/>
    </row>
    <row r="20" spans="2:5">
      <c r="B20" s="83">
        <v>45627</v>
      </c>
      <c r="C20" s="109"/>
      <c r="D20" s="112"/>
      <c r="E20" s="112"/>
    </row>
    <row r="21" spans="2:5" ht="35.1" customHeight="1">
      <c r="B21" s="136" t="s">
        <v>6</v>
      </c>
      <c r="C21" s="137">
        <f>SUM(C9:C20)</f>
        <v>40489367750.820007</v>
      </c>
      <c r="D21" s="19"/>
      <c r="E21" s="20"/>
    </row>
    <row r="22" spans="2:5">
      <c r="C22" s="21"/>
      <c r="D22" s="21"/>
      <c r="E22" s="21"/>
    </row>
  </sheetData>
  <mergeCells count="2">
    <mergeCell ref="B6:E6"/>
    <mergeCell ref="B7:E7"/>
  </mergeCells>
  <conditionalFormatting sqref="D9:E9 C10 D11:E11 C12 D13:E13 C14 D15:E15 C16 D17:E17 C18 D19:E19 C20">
    <cfRule type="cellIs" dxfId="51" priority="31" stopIfTrue="1" operator="lessThan">
      <formula>0</formula>
    </cfRule>
  </conditionalFormatting>
  <conditionalFormatting sqref="D10:E10 D12:E12 D14:E14 D16:E16 D18:E18 D20:E20">
    <cfRule type="cellIs" dxfId="5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2"/>
  <sheetViews>
    <sheetView showGridLines="0" topLeftCell="A5" zoomScale="110" zoomScaleNormal="110" workbookViewId="0">
      <selection activeCell="G17" sqref="G17"/>
    </sheetView>
  </sheetViews>
  <sheetFormatPr baseColWidth="10" defaultRowHeight="15.75"/>
  <cols>
    <col min="1" max="1" width="1.7109375" style="7" customWidth="1"/>
    <col min="2" max="2" width="3.7109375" style="7" customWidth="1"/>
    <col min="3" max="3" width="36.7109375" style="7" customWidth="1"/>
    <col min="4" max="5" width="19.7109375" style="7" customWidth="1"/>
    <col min="6" max="6" width="19.5703125" style="7" customWidth="1"/>
    <col min="7" max="7" width="11.7109375" style="7" bestFit="1" customWidth="1"/>
    <col min="8" max="8" width="1.7109375" style="7" customWidth="1"/>
    <col min="9" max="9" width="17.7109375" style="7" customWidth="1"/>
    <col min="10" max="10" width="18.85546875" style="7" customWidth="1"/>
    <col min="11" max="11" width="11.7109375" style="7" bestFit="1" customWidth="1"/>
    <col min="12" max="12" width="12" style="7" bestFit="1" customWidth="1"/>
    <col min="13" max="16384" width="11.42578125" style="7"/>
  </cols>
  <sheetData>
    <row r="2" spans="2:14" ht="21">
      <c r="B2" s="1" t="s">
        <v>43</v>
      </c>
      <c r="E2" s="134" t="s">
        <v>82</v>
      </c>
    </row>
    <row r="3" spans="2:14" ht="29.25" customHeight="1"/>
    <row r="4" spans="2:14" ht="30" customHeight="1">
      <c r="B4" s="150" t="s">
        <v>83</v>
      </c>
      <c r="C4" s="150"/>
      <c r="D4" s="150"/>
      <c r="E4" s="150"/>
      <c r="F4" s="150"/>
      <c r="G4" s="150"/>
      <c r="H4" s="150"/>
      <c r="I4" s="150"/>
      <c r="J4" s="150"/>
      <c r="K4" s="150"/>
    </row>
    <row r="5" spans="2:14" ht="15" customHeight="1">
      <c r="B5" s="157"/>
      <c r="C5" s="157"/>
      <c r="D5" s="157"/>
    </row>
    <row r="6" spans="2:14" ht="33" customHeight="1">
      <c r="B6" s="160" t="s">
        <v>11</v>
      </c>
      <c r="C6" s="161"/>
      <c r="D6" s="146" t="s">
        <v>84</v>
      </c>
      <c r="E6" s="146" t="s">
        <v>79</v>
      </c>
      <c r="F6" s="158" t="s">
        <v>54</v>
      </c>
      <c r="G6" s="159"/>
      <c r="I6" s="146" t="s">
        <v>85</v>
      </c>
      <c r="J6" s="158" t="s">
        <v>53</v>
      </c>
      <c r="K6" s="159"/>
    </row>
    <row r="7" spans="2:14" ht="23.25" customHeight="1">
      <c r="B7" s="162"/>
      <c r="C7" s="163"/>
      <c r="D7" s="147"/>
      <c r="E7" s="147"/>
      <c r="F7" s="92" t="s">
        <v>55</v>
      </c>
      <c r="G7" s="92" t="s">
        <v>56</v>
      </c>
      <c r="I7" s="147"/>
      <c r="J7" s="92" t="s">
        <v>55</v>
      </c>
      <c r="K7" s="92" t="s">
        <v>56</v>
      </c>
    </row>
    <row r="8" spans="2:14" s="10" customFormat="1" ht="21.95" customHeight="1">
      <c r="B8" s="155" t="s">
        <v>12</v>
      </c>
      <c r="C8" s="156"/>
      <c r="D8" s="93">
        <f>+D9+D10</f>
        <v>11507109276.15</v>
      </c>
      <c r="E8" s="93">
        <f>+E9+E10</f>
        <v>10190058564.590002</v>
      </c>
      <c r="F8" s="94">
        <f>+D8-E8</f>
        <v>1317050711.5599976</v>
      </c>
      <c r="G8" s="95">
        <f>+(D8/E8-1)*100</f>
        <v>12.924859098815089</v>
      </c>
      <c r="H8" s="2"/>
      <c r="I8" s="93">
        <f>+I9+I10</f>
        <v>3328780516.6600003</v>
      </c>
      <c r="J8" s="93">
        <f>+J9+J10</f>
        <v>8178328759.4899998</v>
      </c>
      <c r="K8" s="95">
        <f>+(D8/I8-1)*100</f>
        <v>245.6854310026992</v>
      </c>
      <c r="L8" s="22"/>
      <c r="M8" s="23"/>
    </row>
    <row r="9" spans="2:14" s="10" customFormat="1" ht="21.95" customHeight="1">
      <c r="B9" s="24"/>
      <c r="C9" s="25" t="s">
        <v>44</v>
      </c>
      <c r="D9" s="26">
        <v>2789512219.2400002</v>
      </c>
      <c r="E9" s="26">
        <v>2458543973.6700006</v>
      </c>
      <c r="F9" s="27">
        <f>+D9-E9</f>
        <v>330968245.56999969</v>
      </c>
      <c r="G9" s="28">
        <f>+(D9/E9-1)*100</f>
        <v>13.461961596560169</v>
      </c>
      <c r="H9" s="28"/>
      <c r="I9" s="29">
        <v>869480660.09000003</v>
      </c>
      <c r="J9" s="29">
        <f t="shared" ref="J9:J17" si="0">+D9-I9</f>
        <v>1920031559.1500001</v>
      </c>
      <c r="K9" s="28">
        <f>+(D9/I9-1)*100</f>
        <v>220.82510253319003</v>
      </c>
      <c r="L9" s="22"/>
      <c r="M9" s="23"/>
    </row>
    <row r="10" spans="2:14" s="10" customFormat="1" ht="21.95" customHeight="1">
      <c r="B10" s="24"/>
      <c r="C10" s="25" t="s">
        <v>45</v>
      </c>
      <c r="D10" s="26">
        <v>8717597056.9099998</v>
      </c>
      <c r="E10" s="26">
        <v>7731514590.920001</v>
      </c>
      <c r="F10" s="27">
        <f>+D10-E10</f>
        <v>986082465.98999882</v>
      </c>
      <c r="G10" s="3">
        <f>+(D10/E10-1)*100</f>
        <v>12.754065899947564</v>
      </c>
      <c r="H10" s="3"/>
      <c r="I10" s="29">
        <v>2459299856.5700002</v>
      </c>
      <c r="J10" s="29">
        <f t="shared" si="0"/>
        <v>6258297200.3400002</v>
      </c>
      <c r="K10" s="3">
        <f>+(D10/I10-1)*100</f>
        <v>254.47475156886657</v>
      </c>
      <c r="L10" s="22"/>
      <c r="M10" s="23"/>
    </row>
    <row r="11" spans="2:14" s="10" customFormat="1" ht="21.95" customHeight="1">
      <c r="B11" s="155" t="s">
        <v>13</v>
      </c>
      <c r="C11" s="156"/>
      <c r="D11" s="93">
        <v>425917062.99999994</v>
      </c>
      <c r="E11" s="93">
        <v>980034525.81999981</v>
      </c>
      <c r="F11" s="94">
        <f>+D11-E11</f>
        <v>-554117462.81999993</v>
      </c>
      <c r="G11" s="95">
        <f>+(D11/E11-1)*100</f>
        <v>-56.540606297147235</v>
      </c>
      <c r="H11" s="30"/>
      <c r="I11" s="93">
        <v>210281857.86000001</v>
      </c>
      <c r="J11" s="93">
        <f t="shared" si="0"/>
        <v>215635205.13999993</v>
      </c>
      <c r="K11" s="95">
        <f t="shared" ref="K11:K20" si="1">+(D11/I11-1)*100</f>
        <v>102.54579607317527</v>
      </c>
      <c r="L11" s="22"/>
    </row>
    <row r="12" spans="2:14" s="10" customFormat="1" ht="21.95" customHeight="1">
      <c r="B12" s="151" t="s">
        <v>14</v>
      </c>
      <c r="C12" s="152"/>
      <c r="D12" s="31">
        <v>398562696.57000005</v>
      </c>
      <c r="E12" s="31">
        <v>404550138.19</v>
      </c>
      <c r="F12" s="32">
        <f t="shared" ref="F12:F16" si="2">+D12-E12</f>
        <v>-5987441.6199999452</v>
      </c>
      <c r="G12" s="33">
        <f>+(D12/E12-1)*100</f>
        <v>-1.4800246137075646</v>
      </c>
      <c r="H12" s="33"/>
      <c r="I12" s="29">
        <v>1214020184.47</v>
      </c>
      <c r="J12" s="32">
        <f t="shared" si="0"/>
        <v>-815457487.89999998</v>
      </c>
      <c r="K12" s="33">
        <f>+(D12/I12-1)*100</f>
        <v>-67.170010707523858</v>
      </c>
      <c r="L12" s="22"/>
    </row>
    <row r="13" spans="2:14" s="10" customFormat="1" ht="21.95" customHeight="1">
      <c r="B13" s="155" t="s">
        <v>15</v>
      </c>
      <c r="C13" s="156"/>
      <c r="D13" s="93">
        <v>1114108005.78</v>
      </c>
      <c r="E13" s="93">
        <v>993446980.32000017</v>
      </c>
      <c r="F13" s="94">
        <f t="shared" si="2"/>
        <v>120661025.4599998</v>
      </c>
      <c r="G13" s="95">
        <f t="shared" ref="G13:G19" si="3">+(D13/E13-1)*100</f>
        <v>12.145693514628597</v>
      </c>
      <c r="H13" s="33"/>
      <c r="I13" s="93">
        <v>458818512.75999999</v>
      </c>
      <c r="J13" s="94">
        <v>127682328.93000001</v>
      </c>
      <c r="K13" s="95">
        <f>+(D13/I13-1)*100</f>
        <v>142.82106645569695</v>
      </c>
      <c r="L13" s="22"/>
    </row>
    <row r="14" spans="2:14" s="10" customFormat="1" ht="21.95" customHeight="1">
      <c r="B14" s="151" t="s">
        <v>16</v>
      </c>
      <c r="C14" s="152"/>
      <c r="D14" s="31">
        <v>6920.27</v>
      </c>
      <c r="E14" s="31">
        <v>618215.52</v>
      </c>
      <c r="F14" s="29">
        <f t="shared" si="2"/>
        <v>-611295.25</v>
      </c>
      <c r="G14" s="33">
        <f>+(D14/E14-1)*100</f>
        <v>-98.880605585573136</v>
      </c>
      <c r="H14" s="33"/>
      <c r="I14" s="29">
        <v>279716.46999999997</v>
      </c>
      <c r="J14" s="32">
        <f t="shared" si="0"/>
        <v>-272796.19999999995</v>
      </c>
      <c r="K14" s="34">
        <f>+(D14/I14-1)*100</f>
        <v>-97.5259697793269</v>
      </c>
      <c r="L14" s="22"/>
    </row>
    <row r="15" spans="2:14" s="10" customFormat="1" ht="21.95" customHeight="1">
      <c r="B15" s="153" t="s">
        <v>7</v>
      </c>
      <c r="C15" s="154"/>
      <c r="D15" s="96">
        <f>+D8+D11+D12+D13+D14</f>
        <v>13445703961.77</v>
      </c>
      <c r="E15" s="96">
        <f>+E8+E11+E12+E13+E14</f>
        <v>12568708424.440002</v>
      </c>
      <c r="F15" s="97">
        <f t="shared" si="2"/>
        <v>876995537.32999802</v>
      </c>
      <c r="G15" s="98">
        <f t="shared" si="3"/>
        <v>6.9776106479220168</v>
      </c>
      <c r="H15" s="33"/>
      <c r="I15" s="99">
        <f>+I8+I11+I12+I13+I14</f>
        <v>5212180788.2200012</v>
      </c>
      <c r="J15" s="96">
        <f t="shared" si="0"/>
        <v>8233523173.5499992</v>
      </c>
      <c r="K15" s="98">
        <f>+(D15/I15-1)*100</f>
        <v>157.96695295294637</v>
      </c>
      <c r="L15" s="22"/>
    </row>
    <row r="16" spans="2:14" s="10" customFormat="1" ht="21.95" customHeight="1">
      <c r="B16" s="151" t="s">
        <v>17</v>
      </c>
      <c r="C16" s="152"/>
      <c r="D16" s="26">
        <f>+SUM(D17:D19)</f>
        <v>1053119641.8099999</v>
      </c>
      <c r="E16" s="26">
        <f>+SUM(E17:E19)</f>
        <v>984255518.37</v>
      </c>
      <c r="F16" s="32">
        <f t="shared" si="2"/>
        <v>68864123.439999938</v>
      </c>
      <c r="G16" s="33">
        <f t="shared" si="3"/>
        <v>6.9965697072284616</v>
      </c>
      <c r="H16" s="28"/>
      <c r="I16" s="26">
        <f>+I17+I19+I18</f>
        <v>435688275.79000002</v>
      </c>
      <c r="J16" s="32">
        <f>+D16-I16</f>
        <v>617431366.01999998</v>
      </c>
      <c r="K16" s="33">
        <f t="shared" si="1"/>
        <v>141.71401901978177</v>
      </c>
      <c r="L16" s="22"/>
      <c r="N16" s="72"/>
    </row>
    <row r="17" spans="1:12" s="10" customFormat="1" ht="21.95" customHeight="1">
      <c r="A17" s="35"/>
      <c r="B17" s="36"/>
      <c r="C17" s="37" t="s">
        <v>18</v>
      </c>
      <c r="D17" s="26">
        <v>880392193.16999996</v>
      </c>
      <c r="E17" s="26">
        <v>828966858.92999995</v>
      </c>
      <c r="F17" s="27">
        <f t="shared" ref="F17:F19" si="4">+D17-E17</f>
        <v>51425334.24000001</v>
      </c>
      <c r="G17" s="28">
        <f t="shared" si="3"/>
        <v>6.2035452546773673</v>
      </c>
      <c r="H17" s="33"/>
      <c r="I17" s="29">
        <v>240547763.18000001</v>
      </c>
      <c r="J17" s="27">
        <f t="shared" si="0"/>
        <v>639844429.99000001</v>
      </c>
      <c r="K17" s="28">
        <f t="shared" si="1"/>
        <v>265.9947536120755</v>
      </c>
      <c r="L17" s="22"/>
    </row>
    <row r="18" spans="1:12" s="10" customFormat="1" ht="21.95" customHeight="1">
      <c r="A18" s="35"/>
      <c r="B18" s="38"/>
      <c r="C18" s="37" t="s">
        <v>20</v>
      </c>
      <c r="D18" s="39">
        <v>44284744.050000004</v>
      </c>
      <c r="E18" s="39">
        <v>44950015.370000005</v>
      </c>
      <c r="F18" s="27">
        <f>+D18-E18</f>
        <v>-665271.3200000003</v>
      </c>
      <c r="G18" s="28">
        <f t="shared" si="3"/>
        <v>-1.4800246774643089</v>
      </c>
      <c r="H18" s="33"/>
      <c r="I18" s="40">
        <v>134891131.61000001</v>
      </c>
      <c r="J18" s="27">
        <f>+D18-I18</f>
        <v>-90606387.560000002</v>
      </c>
      <c r="K18" s="28">
        <f t="shared" si="1"/>
        <v>-67.170010717949239</v>
      </c>
      <c r="L18" s="22"/>
    </row>
    <row r="19" spans="1:12" s="10" customFormat="1" ht="21.95" customHeight="1">
      <c r="A19" s="35"/>
      <c r="C19" s="37" t="s">
        <v>19</v>
      </c>
      <c r="D19" s="31">
        <v>128442704.59</v>
      </c>
      <c r="E19" s="31">
        <v>110338644.07000001</v>
      </c>
      <c r="F19" s="27">
        <f t="shared" si="4"/>
        <v>18104060.519999996</v>
      </c>
      <c r="G19" s="28">
        <f t="shared" si="3"/>
        <v>16.4077243042017</v>
      </c>
      <c r="H19" s="33"/>
      <c r="I19" s="32">
        <v>60249381</v>
      </c>
      <c r="J19" s="27">
        <f t="shared" ref="J19" si="5">+D19-I19</f>
        <v>68193323.590000004</v>
      </c>
      <c r="K19" s="28">
        <f t="shared" si="1"/>
        <v>113.18510241623896</v>
      </c>
      <c r="L19" s="22"/>
    </row>
    <row r="20" spans="1:12" s="10" customFormat="1" ht="35.1" customHeight="1">
      <c r="A20" s="35"/>
      <c r="B20" s="148" t="s">
        <v>21</v>
      </c>
      <c r="C20" s="149"/>
      <c r="D20" s="100">
        <f>+D15+D16</f>
        <v>14498823603.58</v>
      </c>
      <c r="E20" s="100">
        <f>+E15+E16</f>
        <v>13552963942.810003</v>
      </c>
      <c r="F20" s="101">
        <f>+F15+F16</f>
        <v>945859660.76999795</v>
      </c>
      <c r="G20" s="102">
        <f>+(D20/E20-1)*100</f>
        <v>6.9789875097526988</v>
      </c>
      <c r="H20" s="33"/>
      <c r="I20" s="101">
        <f>+I15+I16</f>
        <v>5647869064.0100012</v>
      </c>
      <c r="J20" s="103">
        <f>+J15+J16</f>
        <v>8850954539.5699997</v>
      </c>
      <c r="K20" s="102">
        <f t="shared" si="1"/>
        <v>156.71316808619142</v>
      </c>
      <c r="L20" s="22"/>
    </row>
    <row r="21" spans="1:12">
      <c r="B21" s="21"/>
      <c r="C21" s="21"/>
      <c r="D21" s="21"/>
      <c r="E21" s="21"/>
      <c r="G21" s="21"/>
      <c r="K21" s="21"/>
    </row>
    <row r="22" spans="1:12">
      <c r="F22" s="41"/>
    </row>
  </sheetData>
  <mergeCells count="16">
    <mergeCell ref="I6:I7"/>
    <mergeCell ref="B20:C20"/>
    <mergeCell ref="B4:K4"/>
    <mergeCell ref="B14:C14"/>
    <mergeCell ref="B15:C15"/>
    <mergeCell ref="B16:C16"/>
    <mergeCell ref="B8:C8"/>
    <mergeCell ref="B11:C11"/>
    <mergeCell ref="B12:C12"/>
    <mergeCell ref="B13:C13"/>
    <mergeCell ref="B5:D5"/>
    <mergeCell ref="F6:G6"/>
    <mergeCell ref="J6:K6"/>
    <mergeCell ref="B6:C7"/>
    <mergeCell ref="D6:D7"/>
    <mergeCell ref="E6:E7"/>
  </mergeCells>
  <conditionalFormatting sqref="B8">
    <cfRule type="cellIs" dxfId="49" priority="26" stopIfTrue="1" operator="lessThan">
      <formula>0</formula>
    </cfRule>
  </conditionalFormatting>
  <conditionalFormatting sqref="B11">
    <cfRule type="cellIs" dxfId="48" priority="19" stopIfTrue="1" operator="lessThan">
      <formula>0</formula>
    </cfRule>
  </conditionalFormatting>
  <conditionalFormatting sqref="B13">
    <cfRule type="cellIs" dxfId="47" priority="14" stopIfTrue="1" operator="lessThan">
      <formula>0</formula>
    </cfRule>
  </conditionalFormatting>
  <conditionalFormatting sqref="D8:E8">
    <cfRule type="cellIs" dxfId="46" priority="7" stopIfTrue="1" operator="lessThan">
      <formula>0</formula>
    </cfRule>
  </conditionalFormatting>
  <conditionalFormatting sqref="D11:E11">
    <cfRule type="cellIs" dxfId="45" priority="4" stopIfTrue="1" operator="lessThan">
      <formula>0</formula>
    </cfRule>
  </conditionalFormatting>
  <conditionalFormatting sqref="D13:E13">
    <cfRule type="cellIs" dxfId="44" priority="3" stopIfTrue="1" operator="lessThan">
      <formula>0</formula>
    </cfRule>
  </conditionalFormatting>
  <conditionalFormatting sqref="G8">
    <cfRule type="cellIs" dxfId="43" priority="5" stopIfTrue="1" operator="lessThan">
      <formula>0</formula>
    </cfRule>
  </conditionalFormatting>
  <conditionalFormatting sqref="G11">
    <cfRule type="cellIs" dxfId="42" priority="6" stopIfTrue="1" operator="lessThan">
      <formula>0</formula>
    </cfRule>
  </conditionalFormatting>
  <conditionalFormatting sqref="G13">
    <cfRule type="cellIs" dxfId="41" priority="11" stopIfTrue="1" operator="lessThan">
      <formula>0</formula>
    </cfRule>
  </conditionalFormatting>
  <conditionalFormatting sqref="G14">
    <cfRule type="cellIs" dxfId="40" priority="1" stopIfTrue="1" operator="lessThan">
      <formula>0</formula>
    </cfRule>
  </conditionalFormatting>
  <conditionalFormatting sqref="G9:H10">
    <cfRule type="cellIs" dxfId="39" priority="47" stopIfTrue="1" operator="lessThan">
      <formula>0</formula>
    </cfRule>
  </conditionalFormatting>
  <conditionalFormatting sqref="G12:H12">
    <cfRule type="cellIs" dxfId="38" priority="45" stopIfTrue="1" operator="lessThan">
      <formula>0</formula>
    </cfRule>
  </conditionalFormatting>
  <conditionalFormatting sqref="H13:H15 G15:H20">
    <cfRule type="cellIs" dxfId="37" priority="2" stopIfTrue="1" operator="lessThan">
      <formula>0</formula>
    </cfRule>
  </conditionalFormatting>
  <conditionalFormatting sqref="H8:J8">
    <cfRule type="cellIs" dxfId="36" priority="22" stopIfTrue="1" operator="lessThan">
      <formula>0</formula>
    </cfRule>
  </conditionalFormatting>
  <conditionalFormatting sqref="H11:J11">
    <cfRule type="cellIs" dxfId="35" priority="17" stopIfTrue="1" operator="lessThan">
      <formula>0</formula>
    </cfRule>
  </conditionalFormatting>
  <conditionalFormatting sqref="I13">
    <cfRule type="cellIs" dxfId="34" priority="10" stopIfTrue="1" operator="lessThan">
      <formula>0</formula>
    </cfRule>
  </conditionalFormatting>
  <conditionalFormatting sqref="K8">
    <cfRule type="cellIs" dxfId="33" priority="20" stopIfTrue="1" operator="lessThan">
      <formula>0</formula>
    </cfRule>
  </conditionalFormatting>
  <conditionalFormatting sqref="K9:K10">
    <cfRule type="cellIs" dxfId="32" priority="40" stopIfTrue="1" operator="lessThan">
      <formula>0</formula>
    </cfRule>
  </conditionalFormatting>
  <conditionalFormatting sqref="K11">
    <cfRule type="cellIs" dxfId="31" priority="16" stopIfTrue="1" operator="lessThan">
      <formula>0</formula>
    </cfRule>
  </conditionalFormatting>
  <conditionalFormatting sqref="K12 K14:K20">
    <cfRule type="cellIs" dxfId="30" priority="39" stopIfTrue="1" operator="lessThan">
      <formula>0</formula>
    </cfRule>
  </conditionalFormatting>
  <conditionalFormatting sqref="K13">
    <cfRule type="cellIs" dxfId="29" priority="9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1"/>
  <sheetViews>
    <sheetView showGridLines="0" topLeftCell="A22" zoomScale="110" zoomScaleNormal="110" workbookViewId="0">
      <selection activeCell="E21" sqref="E21"/>
    </sheetView>
  </sheetViews>
  <sheetFormatPr baseColWidth="10" defaultRowHeight="15.75"/>
  <cols>
    <col min="1" max="1" width="1.7109375" style="7" customWidth="1"/>
    <col min="2" max="2" width="3.7109375" style="7" customWidth="1"/>
    <col min="3" max="3" width="43.42578125" style="7" customWidth="1"/>
    <col min="4" max="6" width="20.7109375" style="7" customWidth="1"/>
    <col min="7" max="7" width="18.5703125" style="7" customWidth="1"/>
    <col min="8" max="16384" width="11.42578125" style="7"/>
  </cols>
  <sheetData>
    <row r="2" spans="2:7" ht="21">
      <c r="B2" s="1" t="s">
        <v>43</v>
      </c>
      <c r="D2" s="134" t="s">
        <v>82</v>
      </c>
    </row>
    <row r="3" spans="2:7" ht="30" customHeight="1"/>
    <row r="5" spans="2:7" ht="30" customHeight="1">
      <c r="C5" s="144" t="s">
        <v>69</v>
      </c>
      <c r="D5" s="144"/>
      <c r="E5" s="144"/>
      <c r="F5" s="144"/>
      <c r="G5" s="144"/>
    </row>
    <row r="6" spans="2:7" ht="15" customHeight="1">
      <c r="C6" s="10"/>
      <c r="D6" s="164" t="s">
        <v>10</v>
      </c>
      <c r="E6" s="164"/>
      <c r="F6" s="164"/>
      <c r="G6" s="164"/>
    </row>
    <row r="7" spans="2:7" ht="50.1" customHeight="1">
      <c r="B7" s="160" t="s">
        <v>11</v>
      </c>
      <c r="C7" s="161"/>
      <c r="D7" s="146" t="s">
        <v>86</v>
      </c>
      <c r="E7" s="146" t="s">
        <v>87</v>
      </c>
      <c r="F7" s="158" t="s">
        <v>52</v>
      </c>
      <c r="G7" s="159"/>
    </row>
    <row r="8" spans="2:7" ht="26.25" customHeight="1">
      <c r="B8" s="162"/>
      <c r="C8" s="163"/>
      <c r="D8" s="147"/>
      <c r="E8" s="147"/>
      <c r="F8" s="104" t="s">
        <v>55</v>
      </c>
      <c r="G8" s="105" t="s">
        <v>56</v>
      </c>
    </row>
    <row r="9" spans="2:7" ht="21.95" customHeight="1">
      <c r="B9" s="166" t="s">
        <v>12</v>
      </c>
      <c r="C9" s="167"/>
      <c r="D9" s="109">
        <f>+D10+D11</f>
        <v>31324555813.779999</v>
      </c>
      <c r="E9" s="110">
        <f>+E10+E11</f>
        <v>9154817567.7999992</v>
      </c>
      <c r="F9" s="111">
        <f>+D9-E9</f>
        <v>22169738245.98</v>
      </c>
      <c r="G9" s="112">
        <f>+(D9/E9-1)*100</f>
        <v>242.16471908688865</v>
      </c>
    </row>
    <row r="10" spans="2:7" ht="21.95" customHeight="1">
      <c r="B10" s="42"/>
      <c r="C10" s="43" t="s">
        <v>44</v>
      </c>
      <c r="D10" s="44">
        <v>7261635476.3599997</v>
      </c>
      <c r="E10" s="45">
        <v>2699232832.4900002</v>
      </c>
      <c r="F10" s="46">
        <f t="shared" ref="F10:F20" si="0">+D10-E10</f>
        <v>4562402643.8699989</v>
      </c>
      <c r="G10" s="47">
        <f t="shared" ref="G10:G20" si="1">+(D10/E10-1)*100</f>
        <v>169.02590206200384</v>
      </c>
    </row>
    <row r="11" spans="2:7" ht="21.95" customHeight="1">
      <c r="B11" s="42"/>
      <c r="C11" s="43" t="s">
        <v>45</v>
      </c>
      <c r="D11" s="44">
        <v>24062920337.419998</v>
      </c>
      <c r="E11" s="45">
        <v>6455584735.3099995</v>
      </c>
      <c r="F11" s="46">
        <f t="shared" si="0"/>
        <v>17607335602.110001</v>
      </c>
      <c r="G11" s="48">
        <f t="shared" si="1"/>
        <v>272.74579025821566</v>
      </c>
    </row>
    <row r="12" spans="2:7" ht="21.95" customHeight="1">
      <c r="B12" s="166" t="s">
        <v>13</v>
      </c>
      <c r="C12" s="167"/>
      <c r="D12" s="109">
        <v>1756900763.0999999</v>
      </c>
      <c r="E12" s="110">
        <v>858161973.58000004</v>
      </c>
      <c r="F12" s="111">
        <f t="shared" si="0"/>
        <v>898738789.51999986</v>
      </c>
      <c r="G12" s="112">
        <f>+(D12/E12-1)*100</f>
        <v>104.728340009139</v>
      </c>
    </row>
    <row r="13" spans="2:7" ht="21.95" customHeight="1">
      <c r="B13" s="151" t="s">
        <v>14</v>
      </c>
      <c r="C13" s="152"/>
      <c r="D13" s="31">
        <v>1442991548.8699999</v>
      </c>
      <c r="E13" s="49">
        <v>1639436837.49</v>
      </c>
      <c r="F13" s="32">
        <f t="shared" si="0"/>
        <v>-196445288.62000012</v>
      </c>
      <c r="G13" s="33">
        <f t="shared" si="1"/>
        <v>-11.982485944427147</v>
      </c>
    </row>
    <row r="14" spans="2:7" ht="21.95" customHeight="1">
      <c r="B14" s="166" t="s">
        <v>15</v>
      </c>
      <c r="C14" s="167"/>
      <c r="D14" s="109">
        <v>2947105660.8500004</v>
      </c>
      <c r="E14" s="110">
        <v>1126176252.9100001</v>
      </c>
      <c r="F14" s="111">
        <f t="shared" si="0"/>
        <v>1820929407.9400003</v>
      </c>
      <c r="G14" s="112">
        <f>+(D14/E14-1)*100</f>
        <v>161.69133412596673</v>
      </c>
    </row>
    <row r="15" spans="2:7" ht="21.95" customHeight="1">
      <c r="B15" s="151" t="s">
        <v>16</v>
      </c>
      <c r="C15" s="152"/>
      <c r="D15" s="50">
        <v>625135.79</v>
      </c>
      <c r="E15" s="51">
        <v>414949.06999999995</v>
      </c>
      <c r="F15" s="44">
        <f t="shared" si="0"/>
        <v>210186.72000000009</v>
      </c>
      <c r="G15" s="52">
        <f t="shared" si="1"/>
        <v>50.653618768202115</v>
      </c>
    </row>
    <row r="16" spans="2:7" ht="21.95" customHeight="1">
      <c r="B16" s="153" t="s">
        <v>7</v>
      </c>
      <c r="C16" s="154"/>
      <c r="D16" s="106">
        <f>+D9+D12+D13+D14+D15</f>
        <v>37472178922.389999</v>
      </c>
      <c r="E16" s="96">
        <f>+E9+E12+E13+E14+E15</f>
        <v>12779007580.849998</v>
      </c>
      <c r="F16" s="97">
        <f t="shared" si="0"/>
        <v>24693171341.540001</v>
      </c>
      <c r="G16" s="98">
        <f>+(D16/E16-1)*100</f>
        <v>193.23230841919204</v>
      </c>
    </row>
    <row r="17" spans="1:7" ht="21.95" customHeight="1">
      <c r="B17" s="151" t="s">
        <v>17</v>
      </c>
      <c r="C17" s="152"/>
      <c r="D17" s="50">
        <f>+D18+D20+D19</f>
        <v>3017188828.4300003</v>
      </c>
      <c r="E17" s="51">
        <f>+E18+E20+E19</f>
        <v>1136514719.4199998</v>
      </c>
      <c r="F17" s="50">
        <f t="shared" si="0"/>
        <v>1880674109.0100005</v>
      </c>
      <c r="G17" s="48">
        <f t="shared" si="1"/>
        <v>165.47732087181143</v>
      </c>
    </row>
    <row r="18" spans="1:7" ht="21.95" customHeight="1">
      <c r="A18" s="53"/>
      <c r="B18" s="54"/>
      <c r="C18" s="55" t="s">
        <v>18</v>
      </c>
      <c r="D18" s="44">
        <v>2516257773.9000001</v>
      </c>
      <c r="E18" s="45">
        <v>816661305.1099999</v>
      </c>
      <c r="F18" s="46">
        <f t="shared" si="0"/>
        <v>1699596468.7900002</v>
      </c>
      <c r="G18" s="47">
        <f t="shared" si="1"/>
        <v>208.11521963331833</v>
      </c>
    </row>
    <row r="19" spans="1:7" ht="21.95" customHeight="1">
      <c r="A19" s="53"/>
      <c r="B19" s="21"/>
      <c r="C19" s="56" t="s">
        <v>20</v>
      </c>
      <c r="D19" s="57">
        <v>160332394.32999998</v>
      </c>
      <c r="E19" s="58">
        <v>180907954.07000002</v>
      </c>
      <c r="F19" s="46">
        <f t="shared" si="0"/>
        <v>-20575559.740000039</v>
      </c>
      <c r="G19" s="48">
        <f t="shared" si="1"/>
        <v>-11.373496453361353</v>
      </c>
    </row>
    <row r="20" spans="1:7" ht="21.95" customHeight="1">
      <c r="A20" s="53"/>
      <c r="C20" s="55" t="s">
        <v>19</v>
      </c>
      <c r="D20" s="50">
        <v>340598660.20000005</v>
      </c>
      <c r="E20" s="51">
        <v>138945460.24000001</v>
      </c>
      <c r="F20" s="46">
        <f t="shared" si="0"/>
        <v>201653199.96000004</v>
      </c>
      <c r="G20" s="48">
        <f t="shared" si="1"/>
        <v>145.13119004513365</v>
      </c>
    </row>
    <row r="21" spans="1:7" ht="35.1" customHeight="1">
      <c r="A21" s="53"/>
      <c r="B21" s="165" t="s">
        <v>21</v>
      </c>
      <c r="C21" s="149"/>
      <c r="D21" s="107">
        <f>+D16+D17</f>
        <v>40489367750.82</v>
      </c>
      <c r="E21" s="107">
        <f>+E16+E17</f>
        <v>13915522300.269999</v>
      </c>
      <c r="F21" s="107">
        <f>+F16+F17</f>
        <v>26573845450.550003</v>
      </c>
      <c r="G21" s="108">
        <f>+(D21/E21-1)*100</f>
        <v>190.96549074578678</v>
      </c>
    </row>
  </sheetData>
  <mergeCells count="14">
    <mergeCell ref="D6:G6"/>
    <mergeCell ref="B21:C21"/>
    <mergeCell ref="C5:G5"/>
    <mergeCell ref="B12:C12"/>
    <mergeCell ref="B13:C13"/>
    <mergeCell ref="B14:C14"/>
    <mergeCell ref="B17:C17"/>
    <mergeCell ref="B15:C15"/>
    <mergeCell ref="B16:C16"/>
    <mergeCell ref="B9:C9"/>
    <mergeCell ref="D7:D8"/>
    <mergeCell ref="E7:E8"/>
    <mergeCell ref="B7:C8"/>
    <mergeCell ref="F7:G7"/>
  </mergeCells>
  <conditionalFormatting sqref="B9">
    <cfRule type="cellIs" dxfId="28" priority="12" stopIfTrue="1" operator="lessThan">
      <formula>0</formula>
    </cfRule>
  </conditionalFormatting>
  <conditionalFormatting sqref="B12">
    <cfRule type="cellIs" dxfId="27" priority="8" stopIfTrue="1" operator="lessThan">
      <formula>0</formula>
    </cfRule>
  </conditionalFormatting>
  <conditionalFormatting sqref="B14">
    <cfRule type="cellIs" dxfId="26" priority="4" stopIfTrue="1" operator="lessThan">
      <formula>0</formula>
    </cfRule>
  </conditionalFormatting>
  <conditionalFormatting sqref="D9:E9">
    <cfRule type="cellIs" dxfId="25" priority="10" stopIfTrue="1" operator="lessThan">
      <formula>0</formula>
    </cfRule>
  </conditionalFormatting>
  <conditionalFormatting sqref="D12:E12">
    <cfRule type="cellIs" dxfId="24" priority="7" stopIfTrue="1" operator="lessThan">
      <formula>0</formula>
    </cfRule>
  </conditionalFormatting>
  <conditionalFormatting sqref="D14:E14">
    <cfRule type="cellIs" dxfId="23" priority="3" stopIfTrue="1" operator="lessThan">
      <formula>0</formula>
    </cfRule>
  </conditionalFormatting>
  <conditionalFormatting sqref="G9">
    <cfRule type="cellIs" dxfId="22" priority="9" stopIfTrue="1" operator="lessThan">
      <formula>0</formula>
    </cfRule>
  </conditionalFormatting>
  <conditionalFormatting sqref="G10:G11">
    <cfRule type="cellIs" dxfId="21" priority="17" stopIfTrue="1" operator="lessThan">
      <formula>0</formula>
    </cfRule>
  </conditionalFormatting>
  <conditionalFormatting sqref="G12">
    <cfRule type="cellIs" dxfId="20" priority="6" stopIfTrue="1" operator="lessThan">
      <formula>0</formula>
    </cfRule>
  </conditionalFormatting>
  <conditionalFormatting sqref="G13">
    <cfRule type="cellIs" dxfId="19" priority="5" stopIfTrue="1" operator="lessThan">
      <formula>0</formula>
    </cfRule>
  </conditionalFormatting>
  <conditionalFormatting sqref="G14">
    <cfRule type="cellIs" dxfId="18" priority="2" stopIfTrue="1" operator="lessThan">
      <formula>0</formula>
    </cfRule>
  </conditionalFormatting>
  <conditionalFormatting sqref="G15:G21">
    <cfRule type="cellIs" dxfId="1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22"/>
  <sheetViews>
    <sheetView showGridLines="0" topLeftCell="C1" zoomScaleNormal="100" workbookViewId="0">
      <selection activeCell="P11" sqref="P11"/>
    </sheetView>
  </sheetViews>
  <sheetFormatPr baseColWidth="10" defaultRowHeight="15.75"/>
  <cols>
    <col min="1" max="1" width="1.7109375" style="7" customWidth="1"/>
    <col min="2" max="2" width="15.85546875" style="7" customWidth="1"/>
    <col min="3" max="3" width="20.7109375" style="7" customWidth="1"/>
    <col min="4" max="4" width="15.5703125" style="7" customWidth="1"/>
    <col min="5" max="5" width="20.7109375" style="7" customWidth="1"/>
    <col min="6" max="6" width="15.140625" style="7" customWidth="1"/>
    <col min="7" max="7" width="20.7109375" style="7" customWidth="1"/>
    <col min="8" max="8" width="1.7109375" style="7" customWidth="1"/>
    <col min="9" max="9" width="20.7109375" style="7" customWidth="1"/>
    <col min="10" max="10" width="15.140625" style="7" customWidth="1"/>
    <col min="11" max="11" width="20.7109375" style="7" customWidth="1"/>
    <col min="12" max="12" width="14.42578125" style="7" customWidth="1"/>
    <col min="13" max="13" width="20.7109375" style="7" customWidth="1"/>
    <col min="14" max="14" width="1.7109375" style="7" customWidth="1"/>
    <col min="15" max="16" width="15.5703125" style="7" customWidth="1"/>
    <col min="17" max="17" width="3.7109375" style="7" customWidth="1"/>
    <col min="18" max="19" width="16.7109375" style="7" customWidth="1"/>
    <col min="20" max="16384" width="11.42578125" style="7"/>
  </cols>
  <sheetData>
    <row r="2" spans="2:21" ht="21">
      <c r="B2" s="1" t="s">
        <v>43</v>
      </c>
      <c r="E2" s="134" t="s">
        <v>82</v>
      </c>
    </row>
    <row r="3" spans="2:21" ht="33" customHeight="1"/>
    <row r="4" spans="2:21" ht="30" customHeight="1">
      <c r="B4" s="144" t="s">
        <v>72</v>
      </c>
      <c r="C4" s="144"/>
      <c r="D4" s="144"/>
      <c r="E4" s="144"/>
      <c r="F4" s="144"/>
      <c r="G4" s="144"/>
      <c r="I4" s="150" t="s">
        <v>73</v>
      </c>
      <c r="J4" s="150"/>
      <c r="K4" s="150"/>
      <c r="L4" s="150"/>
      <c r="M4" s="150"/>
      <c r="O4" s="144" t="s">
        <v>74</v>
      </c>
      <c r="P4" s="144"/>
      <c r="R4" s="144" t="s">
        <v>75</v>
      </c>
      <c r="S4" s="144"/>
    </row>
    <row r="5" spans="2:21" ht="15" customHeight="1">
      <c r="C5" s="164" t="s">
        <v>10</v>
      </c>
      <c r="D5" s="164"/>
      <c r="E5" s="164"/>
      <c r="F5" s="164"/>
      <c r="G5" s="164"/>
      <c r="I5" s="164" t="s">
        <v>10</v>
      </c>
      <c r="J5" s="164"/>
      <c r="K5" s="164"/>
      <c r="O5" s="164" t="s">
        <v>39</v>
      </c>
      <c r="P5" s="164"/>
      <c r="R5" s="164" t="s">
        <v>39</v>
      </c>
      <c r="S5" s="164"/>
      <c r="T5" s="10"/>
      <c r="U5" s="10"/>
    </row>
    <row r="6" spans="2:21" ht="49.5" customHeight="1">
      <c r="B6" s="174" t="s">
        <v>0</v>
      </c>
      <c r="C6" s="172" t="s">
        <v>36</v>
      </c>
      <c r="D6" s="173"/>
      <c r="E6" s="172" t="s">
        <v>37</v>
      </c>
      <c r="F6" s="173"/>
      <c r="G6" s="170" t="s">
        <v>38</v>
      </c>
      <c r="I6" s="172" t="s">
        <v>36</v>
      </c>
      <c r="J6" s="173"/>
      <c r="K6" s="172" t="s">
        <v>37</v>
      </c>
      <c r="L6" s="173"/>
      <c r="M6" s="170" t="s">
        <v>38</v>
      </c>
      <c r="O6" s="168" t="s">
        <v>36</v>
      </c>
      <c r="P6" s="168" t="s">
        <v>37</v>
      </c>
      <c r="R6" s="168" t="s">
        <v>36</v>
      </c>
      <c r="S6" s="168" t="s">
        <v>37</v>
      </c>
    </row>
    <row r="7" spans="2:21" ht="31.5" customHeight="1">
      <c r="B7" s="175"/>
      <c r="C7" s="114" t="s">
        <v>55</v>
      </c>
      <c r="D7" s="113" t="s">
        <v>62</v>
      </c>
      <c r="E7" s="114" t="s">
        <v>55</v>
      </c>
      <c r="F7" s="113" t="s">
        <v>62</v>
      </c>
      <c r="G7" s="171"/>
      <c r="I7" s="114" t="s">
        <v>55</v>
      </c>
      <c r="J7" s="113" t="s">
        <v>62</v>
      </c>
      <c r="K7" s="114" t="s">
        <v>55</v>
      </c>
      <c r="L7" s="113" t="s">
        <v>62</v>
      </c>
      <c r="M7" s="171"/>
      <c r="O7" s="169"/>
      <c r="P7" s="169"/>
      <c r="R7" s="169"/>
      <c r="S7" s="169"/>
    </row>
    <row r="8" spans="2:21">
      <c r="B8" s="114">
        <v>44197</v>
      </c>
      <c r="C8" s="59">
        <v>2013579283.45</v>
      </c>
      <c r="D8" s="60">
        <f t="shared" ref="D8:D10" si="0">+C8/G8*100</f>
        <v>20.915115180656631</v>
      </c>
      <c r="E8" s="59">
        <v>7613808689.5900002</v>
      </c>
      <c r="F8" s="61">
        <f t="shared" ref="F8:F10" si="1">+E8/G8*100</f>
        <v>79.084884819343358</v>
      </c>
      <c r="G8" s="59">
        <f t="shared" ref="G8:G10" si="2">+C8+E8</f>
        <v>9627387973.0400009</v>
      </c>
      <c r="H8" s="10"/>
      <c r="I8" s="59">
        <v>1038769891.27</v>
      </c>
      <c r="J8" s="60">
        <f t="shared" ref="J8:J10" si="3">+I8/M8*100</f>
        <v>32.271284087185229</v>
      </c>
      <c r="K8" s="59">
        <v>2180097658.1700001</v>
      </c>
      <c r="L8" s="61">
        <f t="shared" ref="L8:L10" si="4">+K8/M8*100</f>
        <v>67.728715912814764</v>
      </c>
      <c r="M8" s="59">
        <f t="shared" ref="M8:M10" si="5">+I8+K8</f>
        <v>3218867549.4400001</v>
      </c>
      <c r="N8" s="10"/>
      <c r="O8" s="3">
        <v>9.5</v>
      </c>
      <c r="P8" s="3">
        <v>33.49</v>
      </c>
      <c r="Q8" s="10"/>
      <c r="R8" s="3">
        <f>+(C8/I8-1)*100</f>
        <v>93.842669138994594</v>
      </c>
      <c r="S8" s="3">
        <f t="shared" ref="S8" si="6">+(E8/K8-1)*100</f>
        <v>249.24163424775762</v>
      </c>
      <c r="T8" s="63"/>
      <c r="U8" s="63"/>
    </row>
    <row r="9" spans="2:21">
      <c r="B9" s="114">
        <v>44228</v>
      </c>
      <c r="C9" s="119">
        <v>2458543973.6700001</v>
      </c>
      <c r="D9" s="120">
        <f t="shared" si="0"/>
        <v>24.126887574653701</v>
      </c>
      <c r="E9" s="119">
        <v>7731514590.9200001</v>
      </c>
      <c r="F9" s="120">
        <f t="shared" si="1"/>
        <v>75.873112425346307</v>
      </c>
      <c r="G9" s="119">
        <f t="shared" si="2"/>
        <v>10190058564.59</v>
      </c>
      <c r="H9" s="10"/>
      <c r="I9" s="119">
        <v>790982281.13</v>
      </c>
      <c r="J9" s="120">
        <f t="shared" si="3"/>
        <v>30.338736342774858</v>
      </c>
      <c r="K9" s="86">
        <v>1816187220.5699999</v>
      </c>
      <c r="L9" s="120">
        <f t="shared" si="4"/>
        <v>69.661263657225149</v>
      </c>
      <c r="M9" s="119">
        <f t="shared" si="5"/>
        <v>2607169501.6999998</v>
      </c>
      <c r="N9" s="10"/>
      <c r="O9" s="121">
        <f>+(C9/C8-1)*100</f>
        <v>22.098195679566789</v>
      </c>
      <c r="P9" s="121">
        <f>+(E9/E8-1)*100</f>
        <v>1.5459529668893968</v>
      </c>
      <c r="Q9" s="10"/>
      <c r="R9" s="121">
        <f>+(C9/I9-1)*100</f>
        <v>210.82162424140725</v>
      </c>
      <c r="S9" s="121">
        <f t="shared" ref="S9" si="7">+(E9/K9-1)*100</f>
        <v>325.70030795027333</v>
      </c>
      <c r="T9" s="63"/>
      <c r="U9" s="63"/>
    </row>
    <row r="10" spans="2:21" s="64" customFormat="1">
      <c r="B10" s="114">
        <v>44256</v>
      </c>
      <c r="C10" s="59">
        <v>2789512219.2400002</v>
      </c>
      <c r="D10" s="60">
        <f t="shared" si="0"/>
        <v>24.2416418606681</v>
      </c>
      <c r="E10" s="59">
        <v>8717597056.9099998</v>
      </c>
      <c r="F10" s="61">
        <f t="shared" si="1"/>
        <v>75.758358139331904</v>
      </c>
      <c r="G10" s="59">
        <f t="shared" si="2"/>
        <v>11507109276.15</v>
      </c>
      <c r="H10" s="10"/>
      <c r="I10" s="59">
        <v>869480660.09000003</v>
      </c>
      <c r="J10" s="60">
        <f t="shared" si="3"/>
        <v>26.120095805007026</v>
      </c>
      <c r="K10" s="62">
        <v>2459299856.5700002</v>
      </c>
      <c r="L10" s="61">
        <f t="shared" si="4"/>
        <v>73.87990419499296</v>
      </c>
      <c r="M10" s="59">
        <f t="shared" si="5"/>
        <v>3328780516.6600003</v>
      </c>
      <c r="N10" s="10"/>
      <c r="O10" s="3">
        <f>+(C10/C9-1)*100</f>
        <v>13.46196159656019</v>
      </c>
      <c r="P10" s="3">
        <f>+(E10/E9-1)*100</f>
        <v>12.754065899947587</v>
      </c>
      <c r="Q10" s="10"/>
      <c r="R10" s="3">
        <f>+(C10/I10-1)*100</f>
        <v>220.82510253319003</v>
      </c>
      <c r="S10" s="3">
        <f t="shared" ref="S10" si="8">+(E10/K10-1)*100</f>
        <v>254.47475156886657</v>
      </c>
      <c r="T10" s="63"/>
      <c r="U10" s="63"/>
    </row>
    <row r="11" spans="2:21">
      <c r="B11" s="114">
        <v>44287</v>
      </c>
      <c r="C11" s="119"/>
      <c r="D11" s="120"/>
      <c r="E11" s="119"/>
      <c r="F11" s="120"/>
      <c r="G11" s="119"/>
      <c r="H11" s="10"/>
      <c r="I11" s="119"/>
      <c r="J11" s="120"/>
      <c r="K11" s="86"/>
      <c r="L11" s="120"/>
      <c r="M11" s="119"/>
      <c r="N11" s="10"/>
      <c r="O11" s="121"/>
      <c r="P11" s="121"/>
      <c r="Q11" s="10"/>
      <c r="R11" s="121"/>
      <c r="S11" s="121"/>
      <c r="T11" s="63"/>
      <c r="U11" s="63"/>
    </row>
    <row r="12" spans="2:21">
      <c r="B12" s="114">
        <v>44317</v>
      </c>
      <c r="C12" s="59"/>
      <c r="D12" s="60"/>
      <c r="E12" s="59"/>
      <c r="F12" s="61"/>
      <c r="G12" s="59"/>
      <c r="H12" s="10"/>
      <c r="I12" s="59"/>
      <c r="J12" s="60"/>
      <c r="K12" s="62"/>
      <c r="L12" s="61"/>
      <c r="M12" s="59"/>
      <c r="N12" s="10"/>
      <c r="O12" s="3"/>
      <c r="P12" s="3"/>
      <c r="Q12" s="10"/>
      <c r="R12" s="3"/>
      <c r="S12" s="3"/>
      <c r="T12" s="63"/>
      <c r="U12" s="63"/>
    </row>
    <row r="13" spans="2:21">
      <c r="B13" s="114">
        <v>44348</v>
      </c>
      <c r="C13" s="119"/>
      <c r="D13" s="120"/>
      <c r="E13" s="119"/>
      <c r="F13" s="120"/>
      <c r="G13" s="119"/>
      <c r="H13" s="10"/>
      <c r="I13" s="119"/>
      <c r="J13" s="120"/>
      <c r="K13" s="86"/>
      <c r="L13" s="120"/>
      <c r="M13" s="119"/>
      <c r="N13" s="10"/>
      <c r="O13" s="121"/>
      <c r="P13" s="121"/>
      <c r="Q13" s="10"/>
      <c r="R13" s="121"/>
      <c r="S13" s="121"/>
      <c r="T13" s="63"/>
      <c r="U13" s="63"/>
    </row>
    <row r="14" spans="2:21">
      <c r="B14" s="114">
        <v>44378</v>
      </c>
      <c r="C14" s="59"/>
      <c r="D14" s="60"/>
      <c r="E14" s="59"/>
      <c r="F14" s="61"/>
      <c r="G14" s="59"/>
      <c r="H14" s="10"/>
      <c r="I14" s="59"/>
      <c r="J14" s="60"/>
      <c r="K14" s="62"/>
      <c r="L14" s="61"/>
      <c r="M14" s="59"/>
      <c r="N14" s="10"/>
      <c r="O14" s="3"/>
      <c r="P14" s="3"/>
      <c r="Q14" s="10"/>
      <c r="R14" s="3"/>
      <c r="S14" s="3"/>
      <c r="T14" s="63"/>
      <c r="U14" s="63"/>
    </row>
    <row r="15" spans="2:21">
      <c r="B15" s="114">
        <v>44409</v>
      </c>
      <c r="C15" s="119"/>
      <c r="D15" s="120"/>
      <c r="E15" s="119"/>
      <c r="F15" s="120"/>
      <c r="G15" s="119"/>
      <c r="H15" s="10"/>
      <c r="I15" s="119"/>
      <c r="J15" s="120"/>
      <c r="K15" s="86"/>
      <c r="L15" s="120"/>
      <c r="M15" s="119"/>
      <c r="N15" s="10"/>
      <c r="O15" s="121"/>
      <c r="P15" s="121"/>
      <c r="Q15" s="10"/>
      <c r="R15" s="121"/>
      <c r="S15" s="121"/>
      <c r="T15" s="63"/>
      <c r="U15" s="63"/>
    </row>
    <row r="16" spans="2:21">
      <c r="B16" s="114">
        <v>44440</v>
      </c>
      <c r="C16" s="59"/>
      <c r="D16" s="60"/>
      <c r="E16" s="59"/>
      <c r="F16" s="61"/>
      <c r="G16" s="59"/>
      <c r="H16" s="10"/>
      <c r="I16" s="59"/>
      <c r="J16" s="60"/>
      <c r="K16" s="62"/>
      <c r="L16" s="61"/>
      <c r="M16" s="59"/>
      <c r="N16" s="10"/>
      <c r="O16" s="3"/>
      <c r="P16" s="3"/>
      <c r="Q16" s="10"/>
      <c r="R16" s="3"/>
      <c r="S16" s="3"/>
      <c r="T16" s="63"/>
      <c r="U16" s="63"/>
    </row>
    <row r="17" spans="2:21">
      <c r="B17" s="114">
        <v>44470</v>
      </c>
      <c r="C17" s="119"/>
      <c r="D17" s="120"/>
      <c r="E17" s="119"/>
      <c r="F17" s="120"/>
      <c r="G17" s="119"/>
      <c r="H17" s="10"/>
      <c r="I17" s="119"/>
      <c r="J17" s="120"/>
      <c r="K17" s="86"/>
      <c r="L17" s="120"/>
      <c r="M17" s="119"/>
      <c r="N17" s="10"/>
      <c r="O17" s="121"/>
      <c r="P17" s="121"/>
      <c r="Q17" s="10"/>
      <c r="R17" s="121"/>
      <c r="S17" s="121"/>
      <c r="T17" s="63"/>
      <c r="U17" s="63"/>
    </row>
    <row r="18" spans="2:21">
      <c r="B18" s="114">
        <v>44501</v>
      </c>
      <c r="C18" s="59"/>
      <c r="D18" s="60"/>
      <c r="E18" s="59"/>
      <c r="F18" s="61"/>
      <c r="G18" s="59"/>
      <c r="H18" s="10"/>
      <c r="I18" s="59"/>
      <c r="J18" s="60"/>
      <c r="K18" s="62"/>
      <c r="L18" s="61"/>
      <c r="M18" s="59"/>
      <c r="N18" s="10"/>
      <c r="O18" s="3"/>
      <c r="P18" s="3"/>
      <c r="Q18" s="10"/>
      <c r="R18" s="3"/>
      <c r="S18" s="3"/>
      <c r="T18" s="63"/>
      <c r="U18" s="63"/>
    </row>
    <row r="19" spans="2:21">
      <c r="B19" s="114">
        <v>44531</v>
      </c>
      <c r="C19" s="119"/>
      <c r="D19" s="120"/>
      <c r="E19" s="119"/>
      <c r="F19" s="120"/>
      <c r="G19" s="119"/>
      <c r="H19" s="10"/>
      <c r="I19" s="119"/>
      <c r="J19" s="120"/>
      <c r="K19" s="86"/>
      <c r="L19" s="120"/>
      <c r="M19" s="119"/>
      <c r="N19" s="10"/>
      <c r="O19" s="121"/>
      <c r="P19" s="121"/>
      <c r="Q19" s="10"/>
      <c r="R19" s="121"/>
      <c r="S19" s="121"/>
    </row>
    <row r="20" spans="2:21" ht="35.1" customHeight="1">
      <c r="B20" s="115" t="s">
        <v>22</v>
      </c>
      <c r="C20" s="116">
        <f>SUM(C8:C19)</f>
        <v>7261635476.3600006</v>
      </c>
      <c r="D20" s="117">
        <f t="shared" ref="D20" si="9">+C20/G20*100</f>
        <v>23.181926407925413</v>
      </c>
      <c r="E20" s="116">
        <f>SUM(E8:E19)</f>
        <v>24062920337.419998</v>
      </c>
      <c r="F20" s="117">
        <f t="shared" ref="F20" si="10">+E20/G20*100</f>
        <v>76.818073592074583</v>
      </c>
      <c r="G20" s="116">
        <f>SUM(G8:G19)</f>
        <v>31324555813.779999</v>
      </c>
      <c r="H20" s="6"/>
      <c r="I20" s="116">
        <f>SUM(I8:I19)</f>
        <v>2699232832.4900002</v>
      </c>
      <c r="J20" s="117">
        <f t="shared" ref="J20" si="11">+I20/M20*100</f>
        <v>29.484288599960106</v>
      </c>
      <c r="K20" s="116">
        <f>SUM(K8:K19)</f>
        <v>6455584735.3099995</v>
      </c>
      <c r="L20" s="117">
        <f>+K20/M20*100</f>
        <v>70.515711400039905</v>
      </c>
      <c r="M20" s="116">
        <f>SUM(M8:M19)</f>
        <v>9154817567.7999992</v>
      </c>
      <c r="N20" s="10"/>
      <c r="O20" s="117"/>
      <c r="P20" s="117"/>
      <c r="Q20" s="10"/>
      <c r="R20" s="117">
        <f t="shared" ref="R20" si="12">+(C20/I20-1)*100</f>
        <v>169.02590206200387</v>
      </c>
      <c r="S20" s="117">
        <f t="shared" ref="S20" si="13">+(E20/K20-1)*100</f>
        <v>272.74579025821566</v>
      </c>
    </row>
    <row r="21" spans="2:21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2:21" ht="35.1" customHeight="1">
      <c r="B22" s="118" t="s">
        <v>40</v>
      </c>
      <c r="C22" s="86">
        <f>+AVERAGE(C8:C19)</f>
        <v>2420545158.7866669</v>
      </c>
      <c r="D22" s="65"/>
      <c r="E22" s="86">
        <f>+AVERAGE(E8:E19)</f>
        <v>8020973445.8066664</v>
      </c>
      <c r="F22" s="65"/>
      <c r="G22" s="116">
        <f>+AVERAGE(G8:G19)</f>
        <v>10441518604.593332</v>
      </c>
      <c r="H22" s="65"/>
      <c r="I22" s="86">
        <f>+AVERAGE(I8:I19)</f>
        <v>899744277.49666679</v>
      </c>
      <c r="J22" s="65"/>
      <c r="K22" s="86">
        <f>+AVERAGE(K8:K19)</f>
        <v>2151861578.4366665</v>
      </c>
      <c r="L22" s="65"/>
      <c r="M22" s="116">
        <f>+AVERAGE(M8:M19)</f>
        <v>3051605855.9333329</v>
      </c>
      <c r="N22" s="10"/>
      <c r="O22" s="10"/>
      <c r="P22" s="10"/>
      <c r="Q22" s="10"/>
      <c r="R22" s="10"/>
      <c r="S22" s="10"/>
    </row>
  </sheetData>
  <mergeCells count="19">
    <mergeCell ref="B4:G4"/>
    <mergeCell ref="I5:K5"/>
    <mergeCell ref="C5:G5"/>
    <mergeCell ref="B6:B7"/>
    <mergeCell ref="G6:G7"/>
    <mergeCell ref="C6:D6"/>
    <mergeCell ref="E6:F6"/>
    <mergeCell ref="R5:S5"/>
    <mergeCell ref="R6:R7"/>
    <mergeCell ref="S6:S7"/>
    <mergeCell ref="R4:S4"/>
    <mergeCell ref="I4:M4"/>
    <mergeCell ref="M6:M7"/>
    <mergeCell ref="I6:J6"/>
    <mergeCell ref="K6:L6"/>
    <mergeCell ref="O4:P4"/>
    <mergeCell ref="O5:P5"/>
    <mergeCell ref="O6:O7"/>
    <mergeCell ref="P6:P7"/>
  </mergeCells>
  <conditionalFormatting sqref="O8:P8">
    <cfRule type="cellIs" dxfId="16" priority="43" stopIfTrue="1" operator="lessThan">
      <formula>0</formula>
    </cfRule>
  </conditionalFormatting>
  <conditionalFormatting sqref="O9:P9">
    <cfRule type="cellIs" dxfId="15" priority="42" stopIfTrue="1" operator="lessThan">
      <formula>0</formula>
    </cfRule>
  </conditionalFormatting>
  <conditionalFormatting sqref="O10:P10">
    <cfRule type="cellIs" dxfId="14" priority="13" stopIfTrue="1" operator="lessThan">
      <formula>0</formula>
    </cfRule>
  </conditionalFormatting>
  <conditionalFormatting sqref="O11:P11 O13:P13 O15:P15 O17:P17 O19:P19">
    <cfRule type="cellIs" dxfId="13" priority="2" stopIfTrue="1" operator="lessThan">
      <formula>0</formula>
    </cfRule>
  </conditionalFormatting>
  <conditionalFormatting sqref="O12:P12 O14:P14 O16:P16 O18:P18">
    <cfRule type="cellIs" dxfId="12" priority="1" stopIfTrue="1" operator="lessThan">
      <formula>0</formula>
    </cfRule>
  </conditionalFormatting>
  <conditionalFormatting sqref="R8:S8">
    <cfRule type="cellIs" dxfId="11" priority="103" stopIfTrue="1" operator="lessThan">
      <formula>0</formula>
    </cfRule>
  </conditionalFormatting>
  <conditionalFormatting sqref="R9:S9">
    <cfRule type="cellIs" dxfId="10" priority="93" stopIfTrue="1" operator="lessThan">
      <formula>0</formula>
    </cfRule>
  </conditionalFormatting>
  <conditionalFormatting sqref="R10:S10">
    <cfRule type="cellIs" dxfId="9" priority="57" stopIfTrue="1" operator="lessThan">
      <formula>0</formula>
    </cfRule>
  </conditionalFormatting>
  <conditionalFormatting sqref="R11:S11 R13:S13 R15:S15 R17:S17 R19:S19">
    <cfRule type="cellIs" dxfId="8" priority="4" stopIfTrue="1" operator="lessThan">
      <formula>0</formula>
    </cfRule>
  </conditionalFormatting>
  <conditionalFormatting sqref="R12:S12 R14:S14 R16:S16 R18:S18">
    <cfRule type="cellIs" dxfId="7" priority="3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22"/>
  <sheetViews>
    <sheetView showGridLines="0" topLeftCell="A2" workbookViewId="0">
      <selection activeCell="E13" sqref="E13"/>
    </sheetView>
  </sheetViews>
  <sheetFormatPr baseColWidth="10" defaultColWidth="11.42578125" defaultRowHeight="15.75"/>
  <cols>
    <col min="1" max="1" width="1.7109375" style="66" customWidth="1"/>
    <col min="2" max="2" width="16.7109375" style="66" customWidth="1"/>
    <col min="3" max="4" width="21.7109375" style="66" customWidth="1"/>
    <col min="5" max="6" width="21" style="66" customWidth="1"/>
    <col min="7" max="7" width="4" style="66" customWidth="1"/>
    <col min="8" max="8" width="18.7109375" style="66" customWidth="1"/>
    <col min="9" max="9" width="22.28515625" style="66" customWidth="1"/>
    <col min="10" max="10" width="20.42578125" style="66" bestFit="1" customWidth="1"/>
    <col min="11" max="11" width="23.85546875" style="66" customWidth="1"/>
    <col min="12" max="12" width="21.28515625" style="66" customWidth="1"/>
    <col min="13" max="13" width="26.42578125" style="66" customWidth="1"/>
    <col min="14" max="16384" width="11.42578125" style="66"/>
  </cols>
  <sheetData>
    <row r="2" spans="2:15" ht="21">
      <c r="B2" s="5" t="s">
        <v>43</v>
      </c>
      <c r="D2" s="134" t="s">
        <v>82</v>
      </c>
      <c r="E2" s="9"/>
    </row>
    <row r="3" spans="2:15" ht="33.75" customHeight="1"/>
    <row r="4" spans="2:15" ht="30" customHeight="1">
      <c r="B4" s="144" t="s">
        <v>63</v>
      </c>
      <c r="C4" s="144"/>
      <c r="D4" s="144"/>
      <c r="E4" s="144"/>
      <c r="F4" s="144"/>
    </row>
    <row r="5" spans="2:15" ht="15" customHeight="1">
      <c r="C5" s="145" t="s">
        <v>10</v>
      </c>
      <c r="D5" s="145"/>
      <c r="E5" s="145"/>
      <c r="F5" s="145"/>
      <c r="G5" s="10"/>
      <c r="N5" s="10"/>
      <c r="O5" s="10"/>
    </row>
    <row r="6" spans="2:15" ht="48" customHeight="1">
      <c r="B6" s="174" t="s">
        <v>0</v>
      </c>
      <c r="C6" s="176" t="s">
        <v>2</v>
      </c>
      <c r="D6" s="176"/>
      <c r="E6" s="176"/>
      <c r="F6" s="176"/>
    </row>
    <row r="7" spans="2:15" ht="48" customHeight="1">
      <c r="B7" s="175"/>
      <c r="C7" s="122">
        <v>2024</v>
      </c>
      <c r="D7" s="122">
        <v>2023</v>
      </c>
      <c r="E7" s="122" t="s">
        <v>41</v>
      </c>
      <c r="F7" s="123" t="s">
        <v>64</v>
      </c>
    </row>
    <row r="8" spans="2:15">
      <c r="B8" s="114">
        <v>44197</v>
      </c>
      <c r="C8" s="67">
        <v>350949174.27999997</v>
      </c>
      <c r="D8" s="67">
        <v>101565864.64</v>
      </c>
      <c r="E8" s="2">
        <v>129.08000000000001</v>
      </c>
      <c r="F8" s="3">
        <f t="shared" ref="F8" si="0">+(C8/D8-1)*100</f>
        <v>245.53850895075681</v>
      </c>
    </row>
    <row r="9" spans="2:15">
      <c r="B9" s="114">
        <v>44228</v>
      </c>
      <c r="C9" s="119">
        <v>980034525.82000005</v>
      </c>
      <c r="D9" s="119">
        <v>546314251.08000004</v>
      </c>
      <c r="E9" s="121">
        <f>+(C9/C8-1)*100</f>
        <v>179.25255211972461</v>
      </c>
      <c r="F9" s="129">
        <f>+(C9/D9-1)*100</f>
        <v>79.390254580140507</v>
      </c>
    </row>
    <row r="10" spans="2:15">
      <c r="B10" s="114">
        <v>44256</v>
      </c>
      <c r="C10" s="67">
        <v>425917063</v>
      </c>
      <c r="D10" s="67">
        <v>210281857.86000001</v>
      </c>
      <c r="E10" s="2">
        <f>+(C10/C9-1)*100</f>
        <v>-56.540606297147235</v>
      </c>
      <c r="F10" s="3">
        <f>+(C10/D10-1)*100</f>
        <v>102.54579607317531</v>
      </c>
    </row>
    <row r="11" spans="2:15">
      <c r="B11" s="114">
        <v>44287</v>
      </c>
      <c r="C11" s="119"/>
      <c r="D11" s="119"/>
      <c r="E11" s="121"/>
      <c r="F11" s="121"/>
    </row>
    <row r="12" spans="2:15">
      <c r="B12" s="114">
        <v>44317</v>
      </c>
      <c r="C12" s="67"/>
      <c r="D12" s="67"/>
      <c r="E12" s="2"/>
      <c r="F12" s="3"/>
    </row>
    <row r="13" spans="2:15">
      <c r="B13" s="114">
        <v>44348</v>
      </c>
      <c r="C13" s="119"/>
      <c r="D13" s="119"/>
      <c r="E13" s="121"/>
      <c r="F13" s="121"/>
    </row>
    <row r="14" spans="2:15">
      <c r="B14" s="114">
        <v>44378</v>
      </c>
      <c r="C14" s="67"/>
      <c r="D14" s="67"/>
      <c r="E14" s="2"/>
      <c r="F14" s="3"/>
    </row>
    <row r="15" spans="2:15">
      <c r="B15" s="114">
        <v>44409</v>
      </c>
      <c r="C15" s="119"/>
      <c r="D15" s="119"/>
      <c r="E15" s="121"/>
      <c r="F15" s="121"/>
    </row>
    <row r="16" spans="2:15">
      <c r="B16" s="114">
        <v>44440</v>
      </c>
      <c r="C16" s="67"/>
      <c r="D16" s="67"/>
      <c r="E16" s="2"/>
      <c r="F16" s="3"/>
    </row>
    <row r="17" spans="2:6">
      <c r="B17" s="114">
        <v>44470</v>
      </c>
      <c r="C17" s="119"/>
      <c r="D17" s="119"/>
      <c r="E17" s="121"/>
      <c r="F17" s="121"/>
    </row>
    <row r="18" spans="2:6">
      <c r="B18" s="114">
        <v>44501</v>
      </c>
      <c r="C18" s="67"/>
      <c r="D18" s="67"/>
      <c r="E18" s="2"/>
      <c r="F18" s="3"/>
    </row>
    <row r="19" spans="2:6">
      <c r="B19" s="114">
        <v>44531</v>
      </c>
      <c r="C19" s="119"/>
      <c r="D19" s="119"/>
      <c r="E19" s="121"/>
      <c r="F19" s="121"/>
    </row>
    <row r="20" spans="2:6" ht="35.1" customHeight="1">
      <c r="B20" s="124" t="s">
        <v>22</v>
      </c>
      <c r="C20" s="125">
        <f>SUM(C8:C19)</f>
        <v>1756900763.0999999</v>
      </c>
      <c r="D20" s="125">
        <f>SUM(D8:D19)</f>
        <v>858161973.58000004</v>
      </c>
      <c r="E20" s="126"/>
      <c r="F20" s="126"/>
    </row>
    <row r="21" spans="2:6">
      <c r="C21" s="68"/>
      <c r="D21" s="68"/>
    </row>
    <row r="22" spans="2:6" ht="35.1" customHeight="1">
      <c r="B22" s="118" t="s">
        <v>40</v>
      </c>
      <c r="C22" s="119">
        <f>+AVERAGE(C8:C19)</f>
        <v>585633587.69999993</v>
      </c>
      <c r="D22" s="119">
        <f>+AVERAGE(D8:D19)</f>
        <v>286053991.19333333</v>
      </c>
      <c r="E22" s="69"/>
      <c r="F22" s="69"/>
    </row>
  </sheetData>
  <mergeCells count="4">
    <mergeCell ref="B6:B7"/>
    <mergeCell ref="B4:F4"/>
    <mergeCell ref="C6:F6"/>
    <mergeCell ref="C5:F5"/>
  </mergeCells>
  <conditionalFormatting sqref="E8:F8">
    <cfRule type="cellIs" dxfId="6" priority="5" stopIfTrue="1" operator="lessThan">
      <formula>0</formula>
    </cfRule>
  </conditionalFormatting>
  <conditionalFormatting sqref="E10:F10 E12:F12 E14:F14 E16:F16 E18:F18">
    <cfRule type="cellIs" dxfId="5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23"/>
  <sheetViews>
    <sheetView showGridLines="0" workbookViewId="0">
      <selection activeCell="H13" sqref="H13"/>
    </sheetView>
  </sheetViews>
  <sheetFormatPr baseColWidth="10" defaultRowHeight="15.75"/>
  <cols>
    <col min="1" max="1" width="1.7109375" style="7" customWidth="1"/>
    <col min="2" max="2" width="16.7109375" style="7" customWidth="1"/>
    <col min="3" max="3" width="23.85546875" style="7" customWidth="1"/>
    <col min="4" max="6" width="21.7109375" style="7" customWidth="1"/>
    <col min="7" max="7" width="16.7109375" style="7" customWidth="1"/>
    <col min="8" max="8" width="18.28515625" style="7" customWidth="1"/>
    <col min="9" max="9" width="13.42578125" style="7" customWidth="1"/>
    <col min="10" max="16384" width="11.42578125" style="7"/>
  </cols>
  <sheetData>
    <row r="2" spans="2:6" s="66" customFormat="1" ht="21">
      <c r="B2" s="5" t="s">
        <v>43</v>
      </c>
      <c r="D2" s="134" t="s">
        <v>82</v>
      </c>
      <c r="E2" s="9"/>
    </row>
    <row r="3" spans="2:6" ht="31.5" customHeight="1">
      <c r="B3" s="1"/>
      <c r="E3" s="70"/>
    </row>
    <row r="4" spans="2:6" ht="30" customHeight="1">
      <c r="B4" s="144" t="s">
        <v>67</v>
      </c>
      <c r="C4" s="144"/>
      <c r="D4" s="144"/>
      <c r="E4" s="144"/>
      <c r="F4" s="144"/>
    </row>
    <row r="5" spans="2:6" ht="15" customHeight="1">
      <c r="C5" s="164" t="s">
        <v>10</v>
      </c>
      <c r="D5" s="164"/>
      <c r="E5" s="164"/>
      <c r="F5" s="164"/>
    </row>
    <row r="6" spans="2:6" ht="48" customHeight="1">
      <c r="B6" s="174" t="s">
        <v>0</v>
      </c>
      <c r="C6" s="176" t="s">
        <v>3</v>
      </c>
      <c r="D6" s="176"/>
      <c r="E6" s="176"/>
      <c r="F6" s="176"/>
    </row>
    <row r="7" spans="2:6" ht="48" customHeight="1">
      <c r="B7" s="175"/>
      <c r="C7" s="122">
        <v>2024</v>
      </c>
      <c r="D7" s="122">
        <v>2023</v>
      </c>
      <c r="E7" s="122" t="s">
        <v>41</v>
      </c>
      <c r="F7" s="122" t="s">
        <v>65</v>
      </c>
    </row>
    <row r="8" spans="2:6">
      <c r="B8" s="114">
        <v>44197</v>
      </c>
      <c r="C8" s="67">
        <v>639878714.11000001</v>
      </c>
      <c r="D8" s="67">
        <v>44893309.270000003</v>
      </c>
      <c r="E8" s="2">
        <v>-3.96</v>
      </c>
      <c r="F8" s="4">
        <f t="shared" ref="F8" si="0">+(C8/D8-1)*100</f>
        <v>1325.3320250053375</v>
      </c>
    </row>
    <row r="9" spans="2:6">
      <c r="B9" s="114">
        <v>44228</v>
      </c>
      <c r="C9" s="119">
        <v>404550138.19</v>
      </c>
      <c r="D9" s="119">
        <v>380523343.75</v>
      </c>
      <c r="E9" s="128">
        <f>+(C9/C8-1)*100</f>
        <v>-36.777059578754056</v>
      </c>
      <c r="F9" s="129">
        <f>+(C9/D9-1)*100</f>
        <v>6.3141446732859041</v>
      </c>
    </row>
    <row r="10" spans="2:6">
      <c r="B10" s="114">
        <v>44256</v>
      </c>
      <c r="C10" s="67">
        <v>398562696.56999999</v>
      </c>
      <c r="D10" s="67">
        <v>1214020184.47</v>
      </c>
      <c r="E10" s="2">
        <f>+(C10/C9-1)*100</f>
        <v>-1.4800246137075757</v>
      </c>
      <c r="F10" s="4">
        <f>+(C10/D10-1)*100</f>
        <v>-67.170010707523858</v>
      </c>
    </row>
    <row r="11" spans="2:6">
      <c r="B11" s="114">
        <v>44287</v>
      </c>
      <c r="C11" s="119"/>
      <c r="D11" s="119"/>
      <c r="E11" s="128"/>
      <c r="F11" s="129"/>
    </row>
    <row r="12" spans="2:6">
      <c r="B12" s="114">
        <v>44317</v>
      </c>
      <c r="C12" s="67"/>
      <c r="D12" s="67"/>
      <c r="E12" s="2"/>
      <c r="F12" s="4"/>
    </row>
    <row r="13" spans="2:6">
      <c r="B13" s="114">
        <v>44348</v>
      </c>
      <c r="C13" s="119"/>
      <c r="D13" s="119"/>
      <c r="E13" s="128"/>
      <c r="F13" s="129"/>
    </row>
    <row r="14" spans="2:6">
      <c r="B14" s="114">
        <v>44378</v>
      </c>
      <c r="C14" s="67"/>
      <c r="D14" s="67"/>
      <c r="E14" s="2"/>
      <c r="F14" s="4"/>
    </row>
    <row r="15" spans="2:6">
      <c r="B15" s="114">
        <v>44409</v>
      </c>
      <c r="C15" s="119"/>
      <c r="D15" s="119"/>
      <c r="E15" s="128"/>
      <c r="F15" s="129"/>
    </row>
    <row r="16" spans="2:6">
      <c r="B16" s="114">
        <v>44440</v>
      </c>
      <c r="C16" s="67"/>
      <c r="D16" s="67"/>
      <c r="E16" s="2"/>
      <c r="F16" s="4"/>
    </row>
    <row r="17" spans="2:8">
      <c r="B17" s="114">
        <v>44470</v>
      </c>
      <c r="C17" s="119"/>
      <c r="D17" s="119"/>
      <c r="E17" s="128"/>
      <c r="F17" s="129"/>
    </row>
    <row r="18" spans="2:8">
      <c r="B18" s="114">
        <v>44501</v>
      </c>
      <c r="C18" s="67"/>
      <c r="D18" s="67"/>
      <c r="E18" s="2"/>
      <c r="F18" s="4"/>
    </row>
    <row r="19" spans="2:8">
      <c r="B19" s="114">
        <v>44531</v>
      </c>
      <c r="C19" s="119"/>
      <c r="D19" s="119"/>
      <c r="E19" s="128"/>
      <c r="F19" s="129"/>
    </row>
    <row r="20" spans="2:8" ht="31.5">
      <c r="B20" s="124" t="s">
        <v>22</v>
      </c>
      <c r="C20" s="125">
        <f>SUM(C8:C19)</f>
        <v>1442991548.8699999</v>
      </c>
      <c r="D20" s="125">
        <f>SUM(D8:D19)</f>
        <v>1639436837.49</v>
      </c>
      <c r="E20" s="126"/>
      <c r="F20" s="126"/>
    </row>
    <row r="21" spans="2:8">
      <c r="C21" s="41"/>
      <c r="D21" s="41"/>
      <c r="H21" s="41"/>
    </row>
    <row r="22" spans="2:8" ht="35.1" customHeight="1">
      <c r="B22" s="127" t="s">
        <v>40</v>
      </c>
      <c r="C22" s="119">
        <f>+AVERAGE(C8:C19)</f>
        <v>480997182.95666665</v>
      </c>
      <c r="D22" s="119">
        <f>+AVERAGE(D8:D19)</f>
        <v>546478945.83000004</v>
      </c>
      <c r="E22" s="69"/>
      <c r="F22" s="69"/>
      <c r="H22" s="41"/>
    </row>
    <row r="23" spans="2:8">
      <c r="C23" s="41"/>
      <c r="H23" s="41"/>
    </row>
  </sheetData>
  <mergeCells count="4">
    <mergeCell ref="B6:B7"/>
    <mergeCell ref="C6:F6"/>
    <mergeCell ref="B4:F4"/>
    <mergeCell ref="C5:F5"/>
  </mergeCells>
  <conditionalFormatting sqref="E8:E19">
    <cfRule type="cellIs" dxfId="4" priority="5" stopIfTrue="1" operator="lessThan">
      <formula>0</formula>
    </cfRule>
  </conditionalFormatting>
  <conditionalFormatting sqref="F8">
    <cfRule type="cellIs" dxfId="3" priority="22" stopIfTrue="1" operator="lessThan">
      <formula>0</formula>
    </cfRule>
  </conditionalFormatting>
  <conditionalFormatting sqref="F10 F12 F14 F16 F18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5"/>
  <sheetViews>
    <sheetView showGridLines="0" workbookViewId="0">
      <selection activeCell="H8" sqref="H8"/>
    </sheetView>
  </sheetViews>
  <sheetFormatPr baseColWidth="10" defaultRowHeight="15.75"/>
  <cols>
    <col min="1" max="1" width="1.7109375" style="7" customWidth="1"/>
    <col min="2" max="2" width="16.7109375" style="7" customWidth="1"/>
    <col min="3" max="6" width="21.7109375" style="7" customWidth="1"/>
    <col min="7" max="7" width="15.5703125" style="7" customWidth="1"/>
    <col min="8" max="8" width="14.28515625" style="7" customWidth="1"/>
    <col min="9" max="16384" width="11.42578125" style="7"/>
  </cols>
  <sheetData>
    <row r="2" spans="2:6" ht="21">
      <c r="B2" s="1" t="s">
        <v>43</v>
      </c>
      <c r="E2" s="134" t="s">
        <v>82</v>
      </c>
    </row>
    <row r="3" spans="2:6" ht="27.75" customHeight="1"/>
    <row r="5" spans="2:6" ht="30" customHeight="1">
      <c r="B5" s="144" t="s">
        <v>66</v>
      </c>
      <c r="C5" s="144"/>
      <c r="D5" s="144"/>
      <c r="E5" s="144"/>
      <c r="F5" s="144"/>
    </row>
    <row r="6" spans="2:6" ht="15" customHeight="1">
      <c r="C6" s="164" t="s">
        <v>10</v>
      </c>
      <c r="D6" s="164"/>
      <c r="E6" s="164"/>
      <c r="F6" s="164"/>
    </row>
    <row r="7" spans="2:6" ht="48" customHeight="1">
      <c r="B7" s="174" t="s">
        <v>0</v>
      </c>
      <c r="C7" s="176" t="s">
        <v>42</v>
      </c>
      <c r="D7" s="176"/>
      <c r="E7" s="176"/>
      <c r="F7" s="176"/>
    </row>
    <row r="8" spans="2:6" ht="48" customHeight="1">
      <c r="B8" s="175"/>
      <c r="C8" s="122">
        <v>2024</v>
      </c>
      <c r="D8" s="122">
        <v>2023</v>
      </c>
      <c r="E8" s="122" t="s">
        <v>41</v>
      </c>
      <c r="F8" s="122" t="s">
        <v>65</v>
      </c>
    </row>
    <row r="9" spans="2:6">
      <c r="B9" s="114">
        <v>44197</v>
      </c>
      <c r="C9" s="67">
        <v>839550674.75000012</v>
      </c>
      <c r="D9" s="67">
        <v>320170253.93000001</v>
      </c>
      <c r="E9" s="4">
        <v>-2.0099999999999998</v>
      </c>
      <c r="F9" s="4">
        <f>(+C9/D9-1)*100</f>
        <v>162.22007336557698</v>
      </c>
    </row>
    <row r="10" spans="2:6">
      <c r="B10" s="114">
        <v>44228</v>
      </c>
      <c r="C10" s="119">
        <v>993446980.32000005</v>
      </c>
      <c r="D10" s="119">
        <v>347187486.22000003</v>
      </c>
      <c r="E10" s="129">
        <f>+(C10/C9-1)*100</f>
        <v>18.330794101955416</v>
      </c>
      <c r="F10" s="129">
        <f>+(C10/D10-1)*100</f>
        <v>186.14135582366265</v>
      </c>
    </row>
    <row r="11" spans="2:6">
      <c r="B11" s="114">
        <v>44256</v>
      </c>
      <c r="C11" s="67">
        <v>1114108005.78</v>
      </c>
      <c r="D11" s="67">
        <v>458818512.75999999</v>
      </c>
      <c r="E11" s="4">
        <f>+(C11/C10-1)*100</f>
        <v>12.145693514628597</v>
      </c>
      <c r="F11" s="4">
        <f>+(C11/D11-1)*100</f>
        <v>142.82106645569695</v>
      </c>
    </row>
    <row r="12" spans="2:6">
      <c r="B12" s="114">
        <v>44287</v>
      </c>
      <c r="C12" s="119"/>
      <c r="D12" s="119"/>
      <c r="E12" s="129"/>
      <c r="F12" s="129"/>
    </row>
    <row r="13" spans="2:6">
      <c r="B13" s="114">
        <v>44317</v>
      </c>
      <c r="C13" s="67"/>
      <c r="D13" s="67"/>
      <c r="E13" s="4"/>
      <c r="F13" s="4"/>
    </row>
    <row r="14" spans="2:6">
      <c r="B14" s="114">
        <v>44348</v>
      </c>
      <c r="C14" s="119"/>
      <c r="D14" s="119"/>
      <c r="E14" s="129"/>
      <c r="F14" s="129"/>
    </row>
    <row r="15" spans="2:6">
      <c r="B15" s="114">
        <v>44378</v>
      </c>
      <c r="C15" s="67"/>
      <c r="D15" s="67"/>
      <c r="E15" s="4"/>
      <c r="F15" s="4"/>
    </row>
    <row r="16" spans="2:6">
      <c r="B16" s="114">
        <v>44409</v>
      </c>
      <c r="C16" s="119"/>
      <c r="D16" s="119"/>
      <c r="E16" s="129"/>
      <c r="F16" s="129"/>
    </row>
    <row r="17" spans="2:6">
      <c r="B17" s="114">
        <v>44440</v>
      </c>
      <c r="C17" s="67"/>
      <c r="D17" s="67"/>
      <c r="E17" s="4"/>
      <c r="F17" s="4"/>
    </row>
    <row r="18" spans="2:6">
      <c r="B18" s="114">
        <v>44470</v>
      </c>
      <c r="C18" s="119"/>
      <c r="D18" s="119"/>
      <c r="E18" s="129"/>
      <c r="F18" s="129"/>
    </row>
    <row r="19" spans="2:6">
      <c r="B19" s="114">
        <v>44501</v>
      </c>
      <c r="C19" s="67"/>
      <c r="D19" s="67"/>
      <c r="E19" s="4"/>
      <c r="F19" s="4"/>
    </row>
    <row r="20" spans="2:6">
      <c r="B20" s="114">
        <v>44531</v>
      </c>
      <c r="C20" s="119"/>
      <c r="D20" s="119"/>
      <c r="E20" s="129"/>
      <c r="F20" s="129"/>
    </row>
    <row r="21" spans="2:6" ht="31.5">
      <c r="B21" s="124" t="s">
        <v>22</v>
      </c>
      <c r="C21" s="125">
        <f>SUM(C9:C20)</f>
        <v>2947105660.8500004</v>
      </c>
      <c r="D21" s="125">
        <f>SUM(D9:D20)</f>
        <v>1126176252.9100001</v>
      </c>
      <c r="E21" s="126"/>
      <c r="F21" s="126"/>
    </row>
    <row r="22" spans="2:6">
      <c r="C22" s="41"/>
      <c r="D22" s="41"/>
    </row>
    <row r="23" spans="2:6" ht="31.5">
      <c r="B23" s="127" t="s">
        <v>40</v>
      </c>
      <c r="C23" s="119">
        <f>+AVERAGE(C9:C20)</f>
        <v>982368553.61666679</v>
      </c>
      <c r="D23" s="119">
        <f>+AVERAGE(D9:D20)</f>
        <v>375392084.30333334</v>
      </c>
      <c r="E23" s="69"/>
      <c r="F23" s="69"/>
    </row>
    <row r="25" spans="2:6">
      <c r="C25" s="41"/>
    </row>
  </sheetData>
  <mergeCells count="4">
    <mergeCell ref="B5:F5"/>
    <mergeCell ref="B7:B8"/>
    <mergeCell ref="C7:F7"/>
    <mergeCell ref="C6:F6"/>
  </mergeCells>
  <conditionalFormatting sqref="E9:F9">
    <cfRule type="cellIs" dxfId="1" priority="13" stopIfTrue="1" operator="lessThan">
      <formula>0</formula>
    </cfRule>
  </conditionalFormatting>
  <conditionalFormatting sqref="E11:F11 E13:F13 E15:F15 E17:F17 E19:F1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Indice</vt:lpstr>
      <vt:lpstr>1. Rec Mensual y Acumulada 2024</vt:lpstr>
      <vt:lpstr>2. Var Mensual - Interanual</vt:lpstr>
      <vt:lpstr>3. Rec Comparativa en $ y % </vt:lpstr>
      <vt:lpstr>4. Rec Acum por Imp.</vt:lpstr>
      <vt:lpstr>5. Ingresos Brutos</vt:lpstr>
      <vt:lpstr>6. Inmobiliario</vt:lpstr>
      <vt:lpstr>7. Automotor</vt:lpstr>
      <vt:lpstr>8. Sellos</vt:lpstr>
      <vt:lpstr>9. Serie Histórica Anual</vt:lpstr>
      <vt:lpstr>10. Serie Histórica Mensual</vt:lpstr>
      <vt:lpstr>'3. Rec Comparativa en $ y %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Maria Laura Garcia</cp:lastModifiedBy>
  <cp:lastPrinted>2024-04-04T11:50:01Z</cp:lastPrinted>
  <dcterms:created xsi:type="dcterms:W3CDTF">2020-06-22T13:36:33Z</dcterms:created>
  <dcterms:modified xsi:type="dcterms:W3CDTF">2024-04-04T14:55:46Z</dcterms:modified>
</cp:coreProperties>
</file>