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t\Documents\Trabajo DGR\Cierres de Recaudación\2023\Noviembre 2023\"/>
    </mc:Choice>
  </mc:AlternateContent>
  <xr:revisionPtr revIDLastSave="0" documentId="13_ncr:1_{FAA04C14-9CE7-4244-A678-8F5AE92EE0F2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Indice" sheetId="12" r:id="rId1"/>
    <sheet name="1. Rec Mensual y Acumulada 2023" sheetId="1" r:id="rId2"/>
    <sheet name="2. Var Mensual - Interanual" sheetId="6" r:id="rId3"/>
    <sheet name="3. Rec Comparativa en $ y % " sheetId="2" r:id="rId4"/>
    <sheet name="4. Rec Acum por Imp." sheetId="7" r:id="rId5"/>
    <sheet name="5. Ingresos Brutos" sheetId="4" r:id="rId6"/>
    <sheet name="6. Inmobiliario" sheetId="5" r:id="rId7"/>
    <sheet name="7. Automotor" sheetId="8" r:id="rId8"/>
    <sheet name="8. Sellos" sheetId="9" r:id="rId9"/>
    <sheet name="9. Serie Histórica Anual" sheetId="11" r:id="rId10"/>
    <sheet name="10. Serie Histórica Mensual" sheetId="3" r:id="rId11"/>
  </sheets>
  <definedNames>
    <definedName name="_xlnm.Print_Area" localSheetId="3">'3. Rec Comparativa en $ y % '!$A$1:$N$21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9" l="1"/>
  <c r="E19" i="9"/>
  <c r="F18" i="8"/>
  <c r="E18" i="8"/>
  <c r="F18" i="5"/>
  <c r="E18" i="5"/>
  <c r="S18" i="4"/>
  <c r="R18" i="4"/>
  <c r="P18" i="4"/>
  <c r="O18" i="4"/>
  <c r="M18" i="4"/>
  <c r="J18" i="4" s="1"/>
  <c r="G18" i="4"/>
  <c r="F18" i="4" s="1"/>
  <c r="D19" i="6"/>
  <c r="C19" i="6"/>
  <c r="J18" i="1"/>
  <c r="H18" i="1"/>
  <c r="F18" i="9"/>
  <c r="E18" i="9"/>
  <c r="F17" i="8"/>
  <c r="E17" i="8"/>
  <c r="F17" i="5"/>
  <c r="E17" i="5"/>
  <c r="S17" i="4"/>
  <c r="R17" i="4"/>
  <c r="P17" i="4"/>
  <c r="O17" i="4"/>
  <c r="M17" i="4"/>
  <c r="J17" i="4" s="1"/>
  <c r="G17" i="4"/>
  <c r="F17" i="4" s="1"/>
  <c r="D18" i="6"/>
  <c r="J17" i="1"/>
  <c r="H17" i="1"/>
  <c r="F17" i="9"/>
  <c r="E17" i="9"/>
  <c r="F16" i="8"/>
  <c r="E16" i="8"/>
  <c r="F16" i="5"/>
  <c r="E16" i="5"/>
  <c r="S16" i="4"/>
  <c r="R16" i="4"/>
  <c r="P16" i="4"/>
  <c r="O16" i="4"/>
  <c r="M16" i="4"/>
  <c r="L16" i="4" s="1"/>
  <c r="J16" i="4"/>
  <c r="G16" i="4"/>
  <c r="F16" i="4" s="1"/>
  <c r="D17" i="6"/>
  <c r="J16" i="1"/>
  <c r="H16" i="1"/>
  <c r="F16" i="9"/>
  <c r="E16" i="9"/>
  <c r="F15" i="8"/>
  <c r="E15" i="8"/>
  <c r="L18" i="4" l="1"/>
  <c r="D18" i="4"/>
  <c r="L17" i="4"/>
  <c r="D17" i="4"/>
  <c r="D16" i="4"/>
  <c r="F15" i="5"/>
  <c r="E15" i="5"/>
  <c r="S15" i="4"/>
  <c r="R15" i="4"/>
  <c r="P15" i="4"/>
  <c r="O15" i="4"/>
  <c r="M15" i="4"/>
  <c r="J15" i="4" s="1"/>
  <c r="G15" i="4"/>
  <c r="F15" i="4" s="1"/>
  <c r="D15" i="4"/>
  <c r="F14" i="7"/>
  <c r="D16" i="6"/>
  <c r="J15" i="1"/>
  <c r="H15" i="1"/>
  <c r="F15" i="9"/>
  <c r="E15" i="9"/>
  <c r="F14" i="8"/>
  <c r="E14" i="8"/>
  <c r="F14" i="5"/>
  <c r="E14" i="5"/>
  <c r="S14" i="4"/>
  <c r="R14" i="4"/>
  <c r="P14" i="4"/>
  <c r="O14" i="4"/>
  <c r="M14" i="4"/>
  <c r="J14" i="4" s="1"/>
  <c r="L14" i="4"/>
  <c r="G14" i="4"/>
  <c r="F14" i="4" s="1"/>
  <c r="L15" i="4" l="1"/>
  <c r="D14" i="4"/>
  <c r="J14" i="1"/>
  <c r="H14" i="1"/>
  <c r="F14" i="9"/>
  <c r="E14" i="9"/>
  <c r="F13" i="8"/>
  <c r="E13" i="8"/>
  <c r="F13" i="5"/>
  <c r="E13" i="5"/>
  <c r="S13" i="4"/>
  <c r="R13" i="4"/>
  <c r="P13" i="4"/>
  <c r="O13" i="4"/>
  <c r="M13" i="4"/>
  <c r="J13" i="4" s="1"/>
  <c r="L13" i="4"/>
  <c r="G13" i="4"/>
  <c r="F13" i="4" s="1"/>
  <c r="D14" i="6"/>
  <c r="J13" i="1"/>
  <c r="H13" i="1"/>
  <c r="D13" i="4" l="1"/>
  <c r="F13" i="9" l="1"/>
  <c r="E13" i="9"/>
  <c r="F12" i="8"/>
  <c r="E12" i="8"/>
  <c r="F12" i="5"/>
  <c r="E12" i="5"/>
  <c r="S12" i="4"/>
  <c r="R12" i="4"/>
  <c r="P12" i="4"/>
  <c r="O12" i="4"/>
  <c r="M12" i="4"/>
  <c r="L12" i="4"/>
  <c r="J12" i="4"/>
  <c r="G12" i="4"/>
  <c r="F12" i="4" s="1"/>
  <c r="D12" i="4" l="1"/>
  <c r="D13" i="6" l="1"/>
  <c r="J12" i="1"/>
  <c r="H12" i="1"/>
  <c r="F12" i="9"/>
  <c r="E12" i="9"/>
  <c r="F11" i="8" l="1"/>
  <c r="E11" i="8"/>
  <c r="F11" i="5"/>
  <c r="E11" i="5"/>
  <c r="S11" i="4"/>
  <c r="R11" i="4"/>
  <c r="P11" i="4"/>
  <c r="O11" i="4"/>
  <c r="M11" i="4"/>
  <c r="L11" i="4" s="1"/>
  <c r="J11" i="4"/>
  <c r="G11" i="4"/>
  <c r="F11" i="4" s="1"/>
  <c r="D12" i="6"/>
  <c r="J11" i="1"/>
  <c r="H11" i="1"/>
  <c r="F11" i="9"/>
  <c r="E11" i="9"/>
  <c r="F10" i="8"/>
  <c r="E10" i="8"/>
  <c r="F10" i="5"/>
  <c r="E10" i="5"/>
  <c r="S10" i="4"/>
  <c r="R10" i="4"/>
  <c r="P10" i="4"/>
  <c r="O10" i="4"/>
  <c r="M10" i="4"/>
  <c r="L10" i="4" s="1"/>
  <c r="G10" i="4"/>
  <c r="F10" i="4" s="1"/>
  <c r="D11" i="4" l="1"/>
  <c r="J10" i="4"/>
  <c r="D10" i="4"/>
  <c r="D11" i="6" l="1"/>
  <c r="J10" i="1"/>
  <c r="H10" i="1"/>
  <c r="E10" i="9"/>
  <c r="F10" i="9"/>
  <c r="E9" i="8"/>
  <c r="F9" i="8"/>
  <c r="F9" i="5"/>
  <c r="S9" i="4"/>
  <c r="R9" i="4"/>
  <c r="P9" i="4"/>
  <c r="O9" i="4"/>
  <c r="M9" i="4" l="1"/>
  <c r="L9" i="4" s="1"/>
  <c r="G9" i="4"/>
  <c r="F9" i="4" s="1"/>
  <c r="D9" i="4"/>
  <c r="J9" i="4" l="1"/>
  <c r="H9" i="1"/>
  <c r="J9" i="1" s="1"/>
  <c r="N20" i="3"/>
  <c r="N14" i="11"/>
  <c r="E8" i="2"/>
  <c r="G14" i="7" l="1"/>
  <c r="G12" i="7"/>
  <c r="F20" i="7"/>
  <c r="F19" i="7"/>
  <c r="F18" i="7"/>
  <c r="F15" i="7"/>
  <c r="F13" i="7"/>
  <c r="F12" i="7"/>
  <c r="F11" i="7"/>
  <c r="F10" i="7"/>
  <c r="G11" i="2" l="1"/>
  <c r="F11" i="2"/>
  <c r="G10" i="2"/>
  <c r="G9" i="2"/>
  <c r="E16" i="2" l="1"/>
  <c r="D16" i="2"/>
  <c r="D8" i="2" l="1"/>
  <c r="G8" i="2" s="1"/>
  <c r="K14" i="2" l="1"/>
  <c r="K13" i="2"/>
  <c r="K12" i="2"/>
  <c r="G12" i="2"/>
  <c r="K9" i="2" l="1"/>
  <c r="K10" i="2"/>
  <c r="D22" i="8" l="1"/>
  <c r="F9" i="9" l="1"/>
  <c r="F8" i="8"/>
  <c r="R8" i="4"/>
  <c r="S8" i="4"/>
  <c r="C22" i="4"/>
  <c r="G10" i="7"/>
  <c r="G11" i="7"/>
  <c r="G13" i="7"/>
  <c r="G15" i="7"/>
  <c r="G18" i="7"/>
  <c r="G19" i="7"/>
  <c r="G20" i="7"/>
  <c r="K11" i="2"/>
  <c r="K17" i="2"/>
  <c r="K18" i="2"/>
  <c r="K19" i="2"/>
  <c r="G13" i="2"/>
  <c r="G14" i="2"/>
  <c r="G17" i="2"/>
  <c r="G18" i="2"/>
  <c r="G19" i="2"/>
  <c r="C24" i="1"/>
  <c r="H8" i="1"/>
  <c r="M14" i="11"/>
  <c r="C8" i="5"/>
  <c r="E9" i="5" s="1"/>
  <c r="F8" i="5" l="1"/>
  <c r="K20" i="4"/>
  <c r="C20" i="5"/>
  <c r="I22" i="4"/>
  <c r="K22" i="4"/>
  <c r="E22" i="4"/>
  <c r="I20" i="4"/>
  <c r="E20" i="4"/>
  <c r="F10" i="2"/>
  <c r="F9" i="2"/>
  <c r="E24" i="1"/>
  <c r="S20" i="4" l="1"/>
  <c r="C20" i="8"/>
  <c r="F14" i="2" l="1"/>
  <c r="F13" i="2"/>
  <c r="F12" i="2"/>
  <c r="F17" i="2" l="1"/>
  <c r="F19" i="2"/>
  <c r="F18" i="2"/>
  <c r="I16" i="2" l="1"/>
  <c r="J9" i="2"/>
  <c r="K16" i="2" l="1"/>
  <c r="G16" i="2"/>
  <c r="J16" i="2"/>
  <c r="L20" i="3"/>
  <c r="L14" i="11"/>
  <c r="H21" i="1" l="1"/>
  <c r="D20" i="5" l="1"/>
  <c r="D9" i="7"/>
  <c r="F16" i="2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C22" i="8"/>
  <c r="D20" i="8"/>
  <c r="J18" i="2"/>
  <c r="J19" i="2"/>
  <c r="J17" i="2"/>
  <c r="E17" i="7"/>
  <c r="D17" i="7"/>
  <c r="E9" i="7"/>
  <c r="D22" i="5"/>
  <c r="C22" i="5"/>
  <c r="M8" i="4"/>
  <c r="C20" i="4"/>
  <c r="R20" i="4" s="1"/>
  <c r="G8" i="4"/>
  <c r="K20" i="3"/>
  <c r="J20" i="3"/>
  <c r="I20" i="3"/>
  <c r="H20" i="3"/>
  <c r="G20" i="3"/>
  <c r="F20" i="3"/>
  <c r="E20" i="3"/>
  <c r="D20" i="3"/>
  <c r="C20" i="3"/>
  <c r="I8" i="2"/>
  <c r="E15" i="2"/>
  <c r="E20" i="2" s="1"/>
  <c r="J14" i="2"/>
  <c r="J12" i="2"/>
  <c r="J11" i="2"/>
  <c r="J10" i="2"/>
  <c r="I24" i="1"/>
  <c r="G24" i="1"/>
  <c r="F24" i="1"/>
  <c r="D24" i="1"/>
  <c r="J8" i="1"/>
  <c r="J24" i="1" s="1"/>
  <c r="I21" i="1"/>
  <c r="G21" i="1"/>
  <c r="E21" i="1"/>
  <c r="D21" i="1"/>
  <c r="C21" i="1"/>
  <c r="F21" i="1"/>
  <c r="F17" i="7" l="1"/>
  <c r="G9" i="7"/>
  <c r="I15" i="2"/>
  <c r="I20" i="2" s="1"/>
  <c r="K8" i="2"/>
  <c r="G17" i="7"/>
  <c r="D16" i="7"/>
  <c r="D21" i="7" s="1"/>
  <c r="F9" i="7"/>
  <c r="F8" i="4"/>
  <c r="D8" i="4"/>
  <c r="F8" i="2"/>
  <c r="C9" i="6"/>
  <c r="D10" i="6" s="1"/>
  <c r="M20" i="3"/>
  <c r="M22" i="4"/>
  <c r="M20" i="4"/>
  <c r="D15" i="2"/>
  <c r="G22" i="4"/>
  <c r="G20" i="4"/>
  <c r="D20" i="4" s="1"/>
  <c r="L8" i="4"/>
  <c r="J8" i="4"/>
  <c r="J21" i="1"/>
  <c r="E22" i="1" s="1"/>
  <c r="H24" i="1"/>
  <c r="E16" i="7"/>
  <c r="J8" i="2"/>
  <c r="F16" i="7" l="1"/>
  <c r="K15" i="2"/>
  <c r="G16" i="7"/>
  <c r="C21" i="6"/>
  <c r="J15" i="2"/>
  <c r="J20" i="2" s="1"/>
  <c r="G15" i="2"/>
  <c r="C22" i="1"/>
  <c r="J20" i="4"/>
  <c r="L20" i="4"/>
  <c r="G22" i="1"/>
  <c r="I22" i="1"/>
  <c r="F22" i="1"/>
  <c r="D22" i="1"/>
  <c r="H22" i="1"/>
  <c r="F20" i="4"/>
  <c r="J22" i="1"/>
  <c r="F15" i="2"/>
  <c r="D20" i="2"/>
  <c r="G20" i="2" s="1"/>
  <c r="E21" i="7"/>
  <c r="G21" i="7" s="1"/>
  <c r="K20" i="2" l="1"/>
  <c r="F20" i="2"/>
  <c r="F21" i="7"/>
</calcChain>
</file>

<file path=xl/sharedStrings.xml><?xml version="1.0" encoding="utf-8"?>
<sst xmlns="http://schemas.openxmlformats.org/spreadsheetml/2006/main" count="171" uniqueCount="88">
  <si>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</si>
  <si>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</si>
  <si>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</si>
  <si>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</si>
  <si>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</si>
  <si>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</si>
  <si>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</si>
  <si>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SubTotal</t>
  </si>
  <si>
    <t>Promedio Mensual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</si>
  <si>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</si>
  <si>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</si>
  <si>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</si>
  <si>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</si>
  <si>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</si>
  <si>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</si>
  <si>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</si>
  <si>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</si>
  <si>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</si>
  <si>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Lote Hogar</t>
  </si>
  <si>
    <t>Acción Social</t>
  </si>
  <si>
    <t>Vialidad</t>
  </si>
  <si>
    <t>Recaudación General</t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</si>
  <si>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</si>
  <si>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</si>
  <si>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</si>
  <si>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</si>
  <si>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</si>
  <si>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</si>
  <si>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</si>
  <si>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</si>
  <si>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</si>
  <si>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</si>
  <si>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</si>
  <si>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</si>
  <si>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</si>
  <si>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</si>
  <si>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</si>
  <si>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</si>
  <si>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</si>
  <si>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Expresado en Porcentajes</t>
  </si>
  <si>
    <t>PROMEDIO MENSUAL</t>
  </si>
  <si>
    <t>Variación Mensual</t>
  </si>
  <si>
    <t>SELLOS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</si>
  <si>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</si>
  <si>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</si>
  <si>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</si>
  <si>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</si>
  <si>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</si>
  <si>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</si>
  <si>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</si>
  <si>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</si>
  <si>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</si>
  <si>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>Variación interanual</t>
  </si>
  <si>
    <t>Variación interanual $</t>
  </si>
  <si>
    <t xml:space="preserve">Variación mensual </t>
  </si>
  <si>
    <t>$</t>
  </si>
  <si>
    <t>%</t>
  </si>
  <si>
    <r>
      <rPr>
        <b/>
        <sz val="12"/>
        <color theme="0"/>
        <rFont val="Calibri"/>
        <family val="2"/>
        <scheme val="minor"/>
      </rPr>
      <t xml:space="preserve">OTROS INGRESOS:
</t>
    </r>
    <r>
      <rPr>
        <sz val="12"/>
        <color theme="0"/>
        <rFont val="Calibri"/>
        <family val="2"/>
        <scheme val="minor"/>
      </rPr>
      <t>LOTE HOGAR - ACCION SOCIAL - VIALIDAD</t>
    </r>
  </si>
  <si>
    <t>Recaudación Acumulada</t>
  </si>
  <si>
    <t>Participación %  Recaudación</t>
  </si>
  <si>
    <t>Variación
Mensual %</t>
  </si>
  <si>
    <t>Variación
Interanual %</t>
  </si>
  <si>
    <t>Participación %</t>
  </si>
  <si>
    <t>RECAUDACIÓN INMOBILIARIO</t>
  </si>
  <si>
    <t xml:space="preserve">Variación Interanual
</t>
  </si>
  <si>
    <t>Variación Interanual</t>
  </si>
  <si>
    <t>RECAUDACIÓN SELLOS</t>
  </si>
  <si>
    <t>RECAUDACIÓN AUTOMOTOR</t>
  </si>
  <si>
    <t>Recaudación Anual</t>
  </si>
  <si>
    <t>RECAUDACIÓN ACUMULADA POR IMPUESTO. VARIACIÓN INTERANUAL</t>
  </si>
  <si>
    <t xml:space="preserve"> RECAUDACIÓN MENSUAL Y ACUMULADA AÑO 2023</t>
  </si>
  <si>
    <t>RECAUDACIÓN AÑO 2023. VARIACIÓN MENSUAL - INTERANUAL</t>
  </si>
  <si>
    <t>RECAUDACIÓN INGRESOS BRUTOS 2023</t>
  </si>
  <si>
    <t>RECAUDACION INGRESOS BRUTOS 2022</t>
  </si>
  <si>
    <t>Variación Mensual 2023</t>
  </si>
  <si>
    <t>Variación Interanual 2023</t>
  </si>
  <si>
    <t>2023 (*)</t>
  </si>
  <si>
    <t>Recaudación Anual por Impuesto  2012 - 2023</t>
  </si>
  <si>
    <t>Recaudación Total Mensual 2012 - 2023</t>
  </si>
  <si>
    <t>Recaudación
Octubre 2023</t>
  </si>
  <si>
    <t>Informe Noviembre 2023</t>
  </si>
  <si>
    <t>Fecha de Versión de Archivo:  01/12/2023</t>
  </si>
  <si>
    <t>NOVIEMBRE 2023</t>
  </si>
  <si>
    <t>COMPARATIVO MES DE NOVIEMBRE 2023 CON OCTUBRE 2023 Y NOVIEMBRE 2022</t>
  </si>
  <si>
    <t>Recaudación
Noviembre 2023</t>
  </si>
  <si>
    <t>Recaudación
Noviembre 2022</t>
  </si>
  <si>
    <t>Recaudación
 Acumulada hasta
Noviembre 2023</t>
  </si>
  <si>
    <t>Recaudación
Acumulada hasta
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</si>
</sst>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C0A]mmmm\-yy;@"/>
    <numFmt numFmtId="165" formatCode="_ * #,##0.00_ ;_ * \-#,##0.00_ ;_ * &quot;-&quot;??_ ;_ @_ "/>
    <numFmt numFmtId="166" formatCode="_(* #,##0_);_(* \(#,##0\);_(* &quot;-&quot;??_);_(@_)"/>
    <numFmt numFmtId="167" formatCode="_-* #,##0.00\ _€_-;\-* #,##0.00\ _€_-;_-* &quot;-&quot;??\ _€_-;_-@_-"/>
    <numFmt numFmtId="168" formatCode="mmmm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BE0632"/>
      </patternFill>
    </fill>
    <fill>
      <patternFill patternType="solid">
        <fgColor theme="0"/>
        <bgColor rgb="FFEC739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B083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0">
    <xf numFmtId="0" fontId="0" fillId="0" borderId="0" xfId="0"/>
    <xf numFmtId="43" fontId="6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17" fontId="7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4" fontId="12" fillId="7" borderId="1" xfId="0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wrapText="1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6" fillId="2" borderId="0" xfId="0" applyFont="1" applyFill="1"/>
    <xf numFmtId="0" fontId="2" fillId="0" borderId="0" xfId="0" applyFont="1" applyAlignment="1">
      <alignment vertical="center"/>
    </xf>
    <xf numFmtId="166" fontId="10" fillId="6" borderId="1" xfId="1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0" fontId="7" fillId="8" borderId="3" xfId="0" applyFont="1" applyFill="1" applyBorder="1" applyAlignment="1">
      <alignment horizontal="center" vertical="center" wrapText="1"/>
    </xf>
    <xf numFmtId="17" fontId="6" fillId="5" borderId="1" xfId="0" applyNumberFormat="1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3" fillId="7" borderId="1" xfId="0" applyNumberFormat="1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 wrapText="1"/>
    </xf>
    <xf numFmtId="166" fontId="3" fillId="9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17" fontId="6" fillId="13" borderId="1" xfId="0" applyNumberFormat="1" applyFont="1" applyFill="1" applyBorder="1" applyAlignment="1">
      <alignment horizontal="center" vertical="center" wrapText="1"/>
    </xf>
    <xf numFmtId="3" fontId="3" fillId="14" borderId="1" xfId="0" applyNumberFormat="1" applyFont="1" applyFill="1" applyBorder="1" applyAlignment="1">
      <alignment vertical="center" wrapText="1"/>
    </xf>
    <xf numFmtId="3" fontId="2" fillId="14" borderId="1" xfId="0" applyNumberFormat="1" applyFont="1" applyFill="1" applyBorder="1" applyAlignment="1">
      <alignment vertical="center" wrapText="1"/>
    </xf>
    <xf numFmtId="43" fontId="2" fillId="14" borderId="1" xfId="1" applyFont="1" applyFill="1" applyBorder="1" applyAlignment="1">
      <alignment vertical="center" wrapText="1"/>
    </xf>
    <xf numFmtId="0" fontId="3" fillId="15" borderId="0" xfId="0" applyFont="1" applyFill="1"/>
    <xf numFmtId="43" fontId="3" fillId="16" borderId="1" xfId="0" applyNumberFormat="1" applyFont="1" applyFill="1" applyBorder="1" applyAlignment="1">
      <alignment horizontal="center" vertical="center" wrapText="1"/>
    </xf>
    <xf numFmtId="43" fontId="2" fillId="16" borderId="1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6" fontId="20" fillId="0" borderId="1" xfId="1" applyNumberFormat="1" applyFont="1" applyBorder="1" applyAlignment="1">
      <alignment vertical="center" wrapText="1"/>
    </xf>
    <xf numFmtId="2" fontId="4" fillId="0" borderId="1" xfId="2" applyNumberFormat="1" applyFont="1" applyBorder="1" applyAlignment="1">
      <alignment horizontal="center" vertical="center"/>
    </xf>
    <xf numFmtId="166" fontId="11" fillId="7" borderId="1" xfId="1" applyNumberFormat="1" applyFont="1" applyFill="1" applyBorder="1" applyAlignment="1">
      <alignment vertical="center" wrapText="1"/>
    </xf>
    <xf numFmtId="0" fontId="3" fillId="0" borderId="7" xfId="0" applyFont="1" applyBorder="1"/>
    <xf numFmtId="0" fontId="3" fillId="0" borderId="3" xfId="0" applyFont="1" applyBorder="1"/>
    <xf numFmtId="0" fontId="3" fillId="0" borderId="10" xfId="0" applyFont="1" applyBorder="1"/>
    <xf numFmtId="0" fontId="7" fillId="8" borderId="4" xfId="0" applyFont="1" applyFill="1" applyBorder="1" applyAlignment="1">
      <alignment horizontal="center" vertical="center" wrapText="1"/>
    </xf>
    <xf numFmtId="166" fontId="3" fillId="11" borderId="2" xfId="1" applyNumberFormat="1" applyFont="1" applyFill="1" applyBorder="1" applyAlignment="1">
      <alignment vertical="center" wrapText="1"/>
    </xf>
    <xf numFmtId="10" fontId="3" fillId="0" borderId="0" xfId="2" applyNumberFormat="1" applyFont="1" applyAlignment="1">
      <alignment vertical="center" wrapText="1"/>
    </xf>
    <xf numFmtId="9" fontId="3" fillId="0" borderId="0" xfId="2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4" xfId="1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vertical="center" wrapText="1"/>
    </xf>
    <xf numFmtId="2" fontId="4" fillId="0" borderId="7" xfId="2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vertical="center" wrapText="1"/>
    </xf>
    <xf numFmtId="2" fontId="4" fillId="0" borderId="4" xfId="2" applyNumberFormat="1" applyFont="1" applyFill="1" applyBorder="1" applyAlignment="1">
      <alignment horizontal="center" vertical="center" wrapText="1"/>
    </xf>
    <xf numFmtId="166" fontId="3" fillId="0" borderId="10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2" fontId="4" fillId="0" borderId="10" xfId="2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vertical="center" wrapText="1"/>
    </xf>
    <xf numFmtId="166" fontId="6" fillId="3" borderId="2" xfId="1" applyNumberFormat="1" applyFont="1" applyFill="1" applyBorder="1" applyAlignment="1">
      <alignment vertical="center" wrapText="1"/>
    </xf>
    <xf numFmtId="2" fontId="6" fillId="3" borderId="1" xfId="2" applyNumberFormat="1" applyFont="1" applyFill="1" applyBorder="1" applyAlignment="1">
      <alignment horizontal="center" vertical="center" wrapText="1"/>
    </xf>
    <xf numFmtId="166" fontId="6" fillId="3" borderId="4" xfId="1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66" fontId="3" fillId="0" borderId="11" xfId="1" applyNumberFormat="1" applyFont="1" applyBorder="1" applyAlignment="1">
      <alignment vertical="center" wrapText="1"/>
    </xf>
    <xf numFmtId="166" fontId="3" fillId="0" borderId="3" xfId="1" applyNumberFormat="1" applyFont="1" applyBorder="1" applyAlignment="1">
      <alignment vertical="center" wrapText="1"/>
    </xf>
    <xf numFmtId="166" fontId="6" fillId="2" borderId="8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22" fillId="7" borderId="1" xfId="1" applyNumberFormat="1" applyFont="1" applyFill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left" vertical="center" wrapText="1"/>
    </xf>
    <xf numFmtId="166" fontId="3" fillId="0" borderId="1" xfId="1" applyNumberFormat="1" applyFont="1" applyBorder="1" applyAlignment="1">
      <alignment vertical="center"/>
    </xf>
    <xf numFmtId="166" fontId="20" fillId="0" borderId="1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2" fontId="4" fillId="0" borderId="7" xfId="2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166" fontId="20" fillId="0" borderId="7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/>
    </xf>
    <xf numFmtId="166" fontId="20" fillId="0" borderId="7" xfId="1" applyNumberFormat="1" applyFont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166" fontId="6" fillId="3" borderId="11" xfId="1" applyNumberFormat="1" applyFont="1" applyFill="1" applyBorder="1" applyAlignment="1">
      <alignment vertical="center" wrapText="1"/>
    </xf>
    <xf numFmtId="0" fontId="3" fillId="0" borderId="1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3" xfId="1" applyNumberFormat="1" applyFont="1" applyBorder="1" applyAlignment="1">
      <alignment vertical="center"/>
    </xf>
    <xf numFmtId="166" fontId="20" fillId="0" borderId="3" xfId="1" applyNumberFormat="1" applyFont="1" applyBorder="1" applyAlignment="1">
      <alignment vertical="center"/>
    </xf>
    <xf numFmtId="166" fontId="6" fillId="2" borderId="7" xfId="0" applyNumberFormat="1" applyFont="1" applyFill="1" applyBorder="1" applyAlignment="1">
      <alignment vertical="center" wrapText="1"/>
    </xf>
    <xf numFmtId="2" fontId="6" fillId="12" borderId="1" xfId="2" applyNumberFormat="1" applyFont="1" applyFill="1" applyBorder="1" applyAlignment="1">
      <alignment horizontal="center" vertical="center"/>
    </xf>
    <xf numFmtId="166" fontId="3" fillId="0" borderId="0" xfId="1" applyNumberFormat="1" applyFont="1" applyAlignment="1">
      <alignment vertical="center" wrapText="1"/>
    </xf>
    <xf numFmtId="43" fontId="3" fillId="0" borderId="6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10" fontId="3" fillId="0" borderId="0" xfId="2" applyNumberFormat="1" applyFont="1" applyFill="1"/>
    <xf numFmtId="0" fontId="23" fillId="0" borderId="0" xfId="0" applyFont="1"/>
    <xf numFmtId="166" fontId="3" fillId="0" borderId="0" xfId="0" applyNumberFormat="1" applyFont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 wrapText="1"/>
    </xf>
    <xf numFmtId="4" fontId="24" fillId="7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6" fontId="3" fillId="0" borderId="6" xfId="1" applyNumberFormat="1" applyFont="1" applyBorder="1" applyAlignment="1">
      <alignment vertical="center" wrapText="1"/>
    </xf>
    <xf numFmtId="2" fontId="4" fillId="11" borderId="0" xfId="2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wrapText="1"/>
    </xf>
    <xf numFmtId="4" fontId="24" fillId="7" borderId="1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166" fontId="20" fillId="0" borderId="0" xfId="1" applyNumberFormat="1" applyFont="1" applyAlignment="1">
      <alignment vertical="center" wrapText="1"/>
    </xf>
    <xf numFmtId="17" fontId="6" fillId="5" borderId="1" xfId="0" applyNumberFormat="1" applyFont="1" applyFill="1" applyBorder="1" applyAlignment="1">
      <alignment horizontal="left" vertical="center" wrapText="1"/>
    </xf>
    <xf numFmtId="17" fontId="6" fillId="5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1" fillId="6" borderId="1" xfId="0" applyFont="1" applyFill="1" applyBorder="1" applyAlignment="1">
      <alignment horizontal="left" vertical="center" wrapText="1"/>
    </xf>
    <xf numFmtId="3" fontId="6" fillId="2" borderId="0" xfId="0" applyNumberFormat="1" applyFont="1" applyFill="1" applyAlignment="1">
      <alignment horizontal="center" vertical="center" wrapText="1"/>
    </xf>
    <xf numFmtId="4" fontId="19" fillId="7" borderId="1" xfId="0" applyNumberFormat="1" applyFont="1" applyFill="1" applyBorder="1" applyAlignment="1">
      <alignment horizontal="center" wrapText="1"/>
    </xf>
    <xf numFmtId="43" fontId="3" fillId="0" borderId="0" xfId="0" applyNumberFormat="1" applyFont="1" applyAlignment="1">
      <alignment vertical="center" wrapText="1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6" fillId="4" borderId="0" xfId="0" applyNumberFormat="1" applyFont="1" applyFill="1" applyAlignment="1">
      <alignment horizontal="center" vertical="center"/>
    </xf>
    <xf numFmtId="0" fontId="20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3" fontId="8" fillId="7" borderId="2" xfId="1" applyFont="1" applyFill="1" applyBorder="1" applyAlignment="1">
      <alignment horizontal="left" vertical="center" wrapText="1"/>
    </xf>
    <xf numFmtId="43" fontId="8" fillId="7" borderId="4" xfId="1" applyFont="1" applyFill="1" applyBorder="1" applyAlignment="1">
      <alignment horizontal="left" vertical="center" wrapText="1"/>
    </xf>
    <xf numFmtId="9" fontId="3" fillId="0" borderId="0" xfId="2" applyFont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</cellXfs>
  <cellStyles count="5">
    <cellStyle name="Millares" xfId="1" builtinId="3"/>
    <cellStyle name="Millares 2" xfId="3" xr:uid="{00000000-0005-0000-0000-000001000000}"/>
    <cellStyle name="Millares 6" xfId="4" xr:uid="{00000000-0005-0000-0000-000002000000}"/>
    <cellStyle name="Normal" xfId="0" builtinId="0"/>
    <cellStyle name="Porcentaje" xfId="2" builtinId="5"/>
  </cellStyles>
  <dxfs count="77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CC0000"/>
      <color rgb="FFA50021"/>
      <color rgb="FFCC8E9D"/>
      <color rgb="FF0000FF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RECAUDACIÓN MENSUAL AÑO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Rec Mensual y Acumulada 2023'!$B$5:$I$5</c:f>
              <c:strCache>
                <c:ptCount val="1"/>
                <c:pt idx="0">
                  <c:v> RECAUDACIÓN MENSUAL Y ACUMULADA AÑO 2023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Rec Mensual y Acumulada 2023'!$B$8:$B$19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'1. Rec Mensual y Acumulada 2023'!$J$8:$J$19</c:f>
              <c:numCache>
                <c:formatCode>#,##0</c:formatCode>
                <c:ptCount val="12"/>
                <c:pt idx="0">
                  <c:v>4043461870.7199993</c:v>
                </c:pt>
                <c:pt idx="1">
                  <c:v>4224191365.54</c:v>
                </c:pt>
                <c:pt idx="2">
                  <c:v>5647869064.0100012</c:v>
                </c:pt>
                <c:pt idx="3">
                  <c:v>4904050928.7400007</c:v>
                </c:pt>
                <c:pt idx="4">
                  <c:v>5456543395.3500004</c:v>
                </c:pt>
                <c:pt idx="5">
                  <c:v>5713485652.3400002</c:v>
                </c:pt>
                <c:pt idx="6">
                  <c:v>6280174034.9499989</c:v>
                </c:pt>
                <c:pt idx="7">
                  <c:v>6625043837.3399992</c:v>
                </c:pt>
                <c:pt idx="8">
                  <c:v>7438527177.9800005</c:v>
                </c:pt>
                <c:pt idx="9">
                  <c:v>8439470214.8999987</c:v>
                </c:pt>
                <c:pt idx="10">
                  <c:v>9086329561.4500008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563584"/>
        <c:axId val="118565120"/>
      </c:barChart>
      <c:dateAx>
        <c:axId val="1185635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5120"/>
        <c:crosses val="autoZero"/>
        <c:auto val="1"/>
        <c:lblOffset val="100"/>
        <c:baseTimeUnit val="months"/>
      </c:dateAx>
      <c:valAx>
        <c:axId val="118565120"/>
        <c:scaling>
          <c:orientation val="minMax"/>
          <c:min val="18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35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4E-2"/>
                <c:y val="0.4253516819571869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Interanual'!$D$8</c:f>
              <c:strCache>
                <c:ptCount val="1"/>
                <c:pt idx="0">
                  <c:v>Variación
Mensual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'2. Var Mensual - Interanual'!$D$9:$D$20</c:f>
              <c:numCache>
                <c:formatCode>#,##0.00</c:formatCode>
                <c:ptCount val="12"/>
                <c:pt idx="0" formatCode="0.00">
                  <c:v>14.72</c:v>
                </c:pt>
                <c:pt idx="1">
                  <c:v>4.4696722906853781</c:v>
                </c:pt>
                <c:pt idx="2" formatCode="0.00">
                  <c:v>33.702964076960207</c:v>
                </c:pt>
                <c:pt idx="3">
                  <c:v>-13.169889861821405</c:v>
                </c:pt>
                <c:pt idx="4" formatCode="0.00">
                  <c:v>11.266042596991376</c:v>
                </c:pt>
                <c:pt idx="5">
                  <c:v>4.7088832319919449</c:v>
                </c:pt>
                <c:pt idx="6" formatCode="0.00">
                  <c:v>9.92</c:v>
                </c:pt>
                <c:pt idx="7">
                  <c:v>5.4914051819384913</c:v>
                </c:pt>
                <c:pt idx="8" formatCode="0.00">
                  <c:v>12.27891257194489</c:v>
                </c:pt>
                <c:pt idx="9">
                  <c:v>13.456199230985577</c:v>
                </c:pt>
                <c:pt idx="10" formatCode="0.00">
                  <c:v>7.6646913855796583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41856"/>
        <c:axId val="120447744"/>
      </c:lineChart>
      <c:dateAx>
        <c:axId val="120441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7744"/>
        <c:crosses val="autoZero"/>
        <c:auto val="1"/>
        <c:lblOffset val="100"/>
        <c:baseTimeUnit val="months"/>
      </c:dateAx>
      <c:valAx>
        <c:axId val="12044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Interanual'!$E$8</c:f>
              <c:strCache>
                <c:ptCount val="1"/>
                <c:pt idx="0">
                  <c:v>Variación
Interanual %</c:v>
                </c:pt>
              </c:strCache>
            </c:strRef>
          </c:tx>
          <c:spPr>
            <a:ln w="44450">
              <a:solidFill>
                <a:srgbClr val="A5002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883356385431091E-3"/>
                  <c:y val="-3.397027600849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19E-2"/>
                  <c:y val="-2.5477707006369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55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19E-2"/>
                  <c:y val="7.218683651804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dLbl>
              <c:idx val="9"/>
              <c:layout>
                <c:manualLayout>
                  <c:x val="7.3766712770860794E-3"/>
                  <c:y val="-6.369426751592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D-4F4D-B124-B7054C7C5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'2. Var Mensual - Interanual'!$E$9:$E$20</c:f>
              <c:numCache>
                <c:formatCode>#,##0.00</c:formatCode>
                <c:ptCount val="12"/>
                <c:pt idx="0" formatCode="0.00">
                  <c:v>101.16</c:v>
                </c:pt>
                <c:pt idx="1">
                  <c:v>106.83</c:v>
                </c:pt>
                <c:pt idx="2" formatCode="0.00">
                  <c:v>103.33</c:v>
                </c:pt>
                <c:pt idx="3">
                  <c:v>107.63</c:v>
                </c:pt>
                <c:pt idx="4" formatCode="0.00">
                  <c:v>121.62</c:v>
                </c:pt>
                <c:pt idx="5">
                  <c:v>126.74</c:v>
                </c:pt>
                <c:pt idx="6" formatCode="0.00">
                  <c:v>111.1</c:v>
                </c:pt>
                <c:pt idx="7">
                  <c:v>114.24</c:v>
                </c:pt>
                <c:pt idx="8" formatCode="0.00">
                  <c:v>139.52000000000001</c:v>
                </c:pt>
                <c:pt idx="9">
                  <c:v>165.65</c:v>
                </c:pt>
                <c:pt idx="10" formatCode="0.00">
                  <c:v>170.65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71936"/>
        <c:axId val="120473472"/>
      </c:lineChart>
      <c:dateAx>
        <c:axId val="12047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3472"/>
        <c:crosses val="autoZero"/>
        <c:auto val="1"/>
        <c:lblOffset val="100"/>
        <c:baseTimeUnit val="months"/>
      </c:dateAx>
      <c:valAx>
        <c:axId val="1204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Noviembre 2023</a:t>
            </a:r>
          </a:p>
        </c:rich>
      </c:tx>
      <c:layout>
        <c:manualLayout>
          <c:xMode val="edge"/>
          <c:yMode val="edge"/>
          <c:x val="0.39393104195679585"/>
          <c:y val="2.543775051374395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'3. Rec Comparativa en $ y % '!$D$6</c:f>
              <c:strCache>
                <c:ptCount val="1"/>
                <c:pt idx="0">
                  <c:v>Recaudación
Noviembre 2023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5E-2"/>
                  <c:y val="-0.158817473397220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75E-4"/>
                  <c:y val="9.2062910740808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11E-3"/>
                  <c:y val="4.6804614539461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55E-2"/>
                  <c:y val="3.653380536735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('3. Rec Comparativa en $ y % '!$B$9:$C$14,'3. Rec Comparativa en $ y % '!$B$16:$C$16)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('3. Rec Comparativa en $ y % '!$D$9:$D$14,'3. Rec Comparativa en $ y % '!$D$16)</c:f>
              <c:numCache>
                <c:formatCode>_(* #,##0_);_(* \(#,##0\);_(* "-"??_);_(@_)</c:formatCode>
                <c:ptCount val="7"/>
                <c:pt idx="0">
                  <c:v>1614403395.6600003</c:v>
                </c:pt>
                <c:pt idx="1">
                  <c:v>5185901271.4299994</c:v>
                </c:pt>
                <c:pt idx="2">
                  <c:v>137967461.94999999</c:v>
                </c:pt>
                <c:pt idx="3">
                  <c:v>587887075.92999995</c:v>
                </c:pt>
                <c:pt idx="4">
                  <c:v>681479503.36999965</c:v>
                </c:pt>
                <c:pt idx="5">
                  <c:v>634381.99</c:v>
                </c:pt>
                <c:pt idx="6">
                  <c:v>878056471.12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Noviembre 2023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'4. Rec Acum por Imp.'!$D$7</c:f>
              <c:strCache>
                <c:ptCount val="1"/>
                <c:pt idx="0">
                  <c:v>Recaudación
 Acumulada hasta
Noviembre 2023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66"/>
                  <c:y val="-0.110410630719841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24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73E-2"/>
                  <c:y val="3.93740256152191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('4. Rec Acum por Imp.'!$C$10:$C$10,'4. Rec Acum por Imp.'!$C$11:$C$11,'4. Rec Acum por Imp.'!$B$12:$C$12,'4. Rec Acum por Imp.'!$B$13:$C$13,'4. Rec Acum por Imp.'!$B$14:$C$14,'4. Rec Acum por Imp.'!$B$15:$C$15,'4. Rec Acum por Imp.'!$B$17:$C$17)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('4. Rec Acum por Imp.'!$D$10,'4. Rec Acum por Imp.'!$D$11,'4. Rec Acum por Imp.'!$D$12,'4. Rec Acum por Imp.'!$D$13,'4. Rec Acum por Imp.'!$D$14,'4. Rec Acum por Imp.'!$D$15,'4. Rec Acum por Imp.'!$D$17)</c:f>
              <c:numCache>
                <c:formatCode>_(* #,##0_);_(* \(#,##0\);_(* "-"??_);_(@_)</c:formatCode>
                <c:ptCount val="7"/>
                <c:pt idx="0">
                  <c:v>13266525657.890001</c:v>
                </c:pt>
                <c:pt idx="1">
                  <c:v>35326577923.399994</c:v>
                </c:pt>
                <c:pt idx="2">
                  <c:v>2050667554.7100003</c:v>
                </c:pt>
                <c:pt idx="3">
                  <c:v>6028714721.54</c:v>
                </c:pt>
                <c:pt idx="4">
                  <c:v>5813565944.2700005</c:v>
                </c:pt>
                <c:pt idx="5">
                  <c:v>4657876.79</c:v>
                </c:pt>
                <c:pt idx="6">
                  <c:v>5368437424.7099991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. Ingresos Brutos'!A1"/><Relationship Id="rId3" Type="http://schemas.openxmlformats.org/officeDocument/2006/relationships/hyperlink" Target="#'10. Serie Hist&#243;rica Mensual'!A1"/><Relationship Id="rId7" Type="http://schemas.openxmlformats.org/officeDocument/2006/relationships/hyperlink" Target="#'6. Inmobiliario'!A1"/><Relationship Id="rId2" Type="http://schemas.openxmlformats.org/officeDocument/2006/relationships/hyperlink" Target="#'2. Var Mensual - Interanual'!A1"/><Relationship Id="rId1" Type="http://schemas.openxmlformats.org/officeDocument/2006/relationships/hyperlink" Target="#'1. Rec Mensual y Acumulada 2023'!A1"/><Relationship Id="rId6" Type="http://schemas.openxmlformats.org/officeDocument/2006/relationships/hyperlink" Target="#'7. Automotor'!A1"/><Relationship Id="rId11" Type="http://schemas.openxmlformats.org/officeDocument/2006/relationships/image" Target="../media/image1.png"/><Relationship Id="rId5" Type="http://schemas.openxmlformats.org/officeDocument/2006/relationships/hyperlink" Target="#'8. Sellos'!A1"/><Relationship Id="rId10" Type="http://schemas.openxmlformats.org/officeDocument/2006/relationships/hyperlink" Target="#'3. Rec Comparativa en $ y % '!A1"/><Relationship Id="rId4" Type="http://schemas.openxmlformats.org/officeDocument/2006/relationships/hyperlink" Target="#'9. Serie Hist&#243;rica Anual'!A1"/><Relationship Id="rId9" Type="http://schemas.openxmlformats.org/officeDocument/2006/relationships/hyperlink" Target="#'4. Rec Acum por Imp.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2023 -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e</a:t>
          </a:r>
          <a:r>
            <a:rPr lang="es-ES" sz="1600" baseline="0"/>
            <a:t> Interanual</a:t>
          </a:r>
          <a:r>
            <a:rPr lang="es-ES" sz="1600"/>
            <a:t>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de Recaudación Mensual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Histórica Recaudación Anual por Impuesto 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por Impuesto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al mes de lnforme</a:t>
          </a:r>
          <a:r>
            <a:rPr lang="es-ES" sz="1600" baseline="0"/>
            <a:t> en pesos y en %</a:t>
          </a:r>
          <a:r>
            <a:rPr lang="es-ES" sz="1600"/>
            <a:t>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5</xdr:col>
      <xdr:colOff>752476</xdr:colOff>
      <xdr:row>0</xdr:row>
      <xdr:rowOff>142876</xdr:rowOff>
    </xdr:from>
    <xdr:to>
      <xdr:col>12</xdr:col>
      <xdr:colOff>161925</xdr:colOff>
      <xdr:row>1</xdr:row>
      <xdr:rowOff>304800</xdr:rowOff>
    </xdr:to>
    <xdr:grpSp>
      <xdr:nvGrpSpPr>
        <xdr:cNvPr id="17" name="16 Grup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3981451" y="142876"/>
          <a:ext cx="4743449" cy="752474"/>
          <a:chOff x="3924301" y="123826"/>
          <a:chExt cx="4876800" cy="742949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981451" y="142876"/>
            <a:ext cx="4743449" cy="466724"/>
          </a:xfrm>
          <a:prstGeom prst="round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pic>
        <xdr:nvPicPr>
          <xdr:cNvPr id="14" name="Imagen 13" descr="cid:image002.png@01D5CF9E.AFB33F4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4208" y="251459"/>
            <a:ext cx="4552752" cy="291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161925</xdr:rowOff>
    </xdr:from>
    <xdr:to>
      <xdr:col>10</xdr:col>
      <xdr:colOff>1371600</xdr:colOff>
      <xdr:row>2</xdr:row>
      <xdr:rowOff>135107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368617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</xdr:colOff>
      <xdr:row>0</xdr:row>
      <xdr:rowOff>152400</xdr:rowOff>
    </xdr:from>
    <xdr:to>
      <xdr:col>18</xdr:col>
      <xdr:colOff>47624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1183600" y="152400"/>
          <a:ext cx="22574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85725</xdr:rowOff>
    </xdr:from>
    <xdr:to>
      <xdr:col>10</xdr:col>
      <xdr:colOff>1343025</xdr:colOff>
      <xdr:row>2</xdr:row>
      <xdr:rowOff>58907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85725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314325</xdr:colOff>
      <xdr:row>0</xdr:row>
      <xdr:rowOff>95250</xdr:rowOff>
    </xdr:from>
    <xdr:to>
      <xdr:col>17</xdr:col>
      <xdr:colOff>400049</xdr:colOff>
      <xdr:row>4</xdr:row>
      <xdr:rowOff>66675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0316825" y="95250"/>
          <a:ext cx="23717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114300</xdr:rowOff>
    </xdr:from>
    <xdr:to>
      <xdr:col>9</xdr:col>
      <xdr:colOff>1113483</xdr:colOff>
      <xdr:row>2</xdr:row>
      <xdr:rowOff>114300</xdr:rowOff>
    </xdr:to>
    <xdr:pic>
      <xdr:nvPicPr>
        <xdr:cNvPr id="2" name="Imagen 1" descr="cid:image002.png@01D5CF9E.AFB33F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455200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25</xdr:row>
      <xdr:rowOff>152400</xdr:rowOff>
    </xdr:from>
    <xdr:to>
      <xdr:col>9</xdr:col>
      <xdr:colOff>1247775</xdr:colOff>
      <xdr:row>47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266701</xdr:colOff>
      <xdr:row>5</xdr:row>
      <xdr:rowOff>128587</xdr:rowOff>
    </xdr:from>
    <xdr:to>
      <xdr:col>15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17</xdr:row>
      <xdr:rowOff>57149</xdr:rowOff>
    </xdr:from>
    <xdr:to>
      <xdr:col>15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561975</xdr:colOff>
      <xdr:row>0</xdr:row>
      <xdr:rowOff>171450</xdr:rowOff>
    </xdr:from>
    <xdr:to>
      <xdr:col>12</xdr:col>
      <xdr:colOff>257175</xdr:colOff>
      <xdr:row>2</xdr:row>
      <xdr:rowOff>144632</xdr:rowOff>
    </xdr:to>
    <xdr:pic>
      <xdr:nvPicPr>
        <xdr:cNvPr id="6" name="Imagen 5" descr="cid:image002.png@01D5CF9E.AFB33F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714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276225</xdr:colOff>
      <xdr:row>0</xdr:row>
      <xdr:rowOff>152400</xdr:rowOff>
    </xdr:from>
    <xdr:to>
      <xdr:col>15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85725</xdr:rowOff>
    </xdr:from>
    <xdr:to>
      <xdr:col>10</xdr:col>
      <xdr:colOff>666750</xdr:colOff>
      <xdr:row>41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0</xdr:row>
      <xdr:rowOff>57150</xdr:rowOff>
    </xdr:from>
    <xdr:to>
      <xdr:col>10</xdr:col>
      <xdr:colOff>733425</xdr:colOff>
      <xdr:row>2</xdr:row>
      <xdr:rowOff>30332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47624</xdr:rowOff>
    </xdr:from>
    <xdr:to>
      <xdr:col>8</xdr:col>
      <xdr:colOff>685800</xdr:colOff>
      <xdr:row>46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0</xdr:row>
      <xdr:rowOff>133350</xdr:rowOff>
    </xdr:from>
    <xdr:to>
      <xdr:col>8</xdr:col>
      <xdr:colOff>314325</xdr:colOff>
      <xdr:row>2</xdr:row>
      <xdr:rowOff>106532</xdr:rowOff>
    </xdr:to>
    <xdr:pic>
      <xdr:nvPicPr>
        <xdr:cNvPr id="5" name="Imagen 4" descr="cid:image002.png@01D5CF9E.AFB33F4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33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85725</xdr:rowOff>
    </xdr:from>
    <xdr:to>
      <xdr:col>18</xdr:col>
      <xdr:colOff>1095375</xdr:colOff>
      <xdr:row>2</xdr:row>
      <xdr:rowOff>58907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5725"/>
          <a:ext cx="420052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457200</xdr:colOff>
      <xdr:row>1</xdr:row>
      <xdr:rowOff>47625</xdr:rowOff>
    </xdr:from>
    <xdr:to>
      <xdr:col>21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8</xdr:col>
      <xdr:colOff>1257300</xdr:colOff>
      <xdr:row>2</xdr:row>
      <xdr:rowOff>77957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>
    <xdr:from>
      <xdr:col>4</xdr:col>
      <xdr:colOff>200025</xdr:colOff>
      <xdr:row>0</xdr:row>
      <xdr:rowOff>133350</xdr:rowOff>
    </xdr:from>
    <xdr:to>
      <xdr:col>9</xdr:col>
      <xdr:colOff>0</xdr:colOff>
      <xdr:row>2</xdr:row>
      <xdr:rowOff>28575</xdr:rowOff>
    </xdr:to>
    <xdr:pic>
      <xdr:nvPicPr>
        <xdr:cNvPr id="6" name="Imagen 2" descr="cid:image002.png@01D5CF9E.AFB33F4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33350"/>
          <a:ext cx="498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123825</xdr:rowOff>
    </xdr:from>
    <xdr:to>
      <xdr:col>10</xdr:col>
      <xdr:colOff>38100</xdr:colOff>
      <xdr:row>2</xdr:row>
      <xdr:rowOff>97007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382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workbookViewId="0">
      <selection activeCell="B33" sqref="B33"/>
    </sheetView>
  </sheetViews>
  <sheetFormatPr baseColWidth="10" defaultColWidth="11.42578125" defaultRowHeight="18.75"/>
  <cols>
    <col min="1" max="1" width="2.7109375" style="10" customWidth="1"/>
    <col min="2" max="16384" width="11.42578125" style="10"/>
  </cols>
  <sheetData>
    <row r="1" spans="2:19" ht="46.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4"/>
      <c r="O1" s="14"/>
      <c r="P1" s="14"/>
      <c r="Q1" s="14"/>
      <c r="R1" s="14"/>
      <c r="S1" s="14"/>
    </row>
    <row r="2" spans="2:19" ht="46.5">
      <c r="B2" s="135" t="s">
        <v>51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4"/>
      <c r="N2" s="14"/>
      <c r="O2" s="14"/>
      <c r="P2" s="14"/>
      <c r="Q2" s="14"/>
      <c r="R2" s="14"/>
      <c r="S2" s="14"/>
    </row>
    <row r="3" spans="2:19" ht="31.5">
      <c r="B3" s="134" t="s">
        <v>80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5"/>
      <c r="N3" s="15"/>
      <c r="O3" s="15"/>
      <c r="P3" s="15"/>
      <c r="Q3" s="15"/>
      <c r="R3" s="15"/>
      <c r="S3" s="15"/>
    </row>
    <row r="4" spans="2:19" ht="12.75" customHeight="1">
      <c r="B4" s="11"/>
      <c r="C4" s="11"/>
      <c r="D4" s="11"/>
      <c r="E4" s="11"/>
      <c r="F4" s="11"/>
      <c r="G4" s="11"/>
      <c r="H4" s="11"/>
      <c r="I4" s="13"/>
      <c r="J4" s="13"/>
      <c r="K4" s="13"/>
      <c r="L4" s="13"/>
      <c r="M4" s="13"/>
      <c r="N4" s="13"/>
      <c r="O4" s="13"/>
      <c r="P4" s="13"/>
    </row>
    <row r="22" spans="2:23">
      <c r="P22" s="13"/>
      <c r="Q22" s="13"/>
      <c r="R22" s="13"/>
      <c r="S22" s="13"/>
      <c r="T22" s="13"/>
      <c r="U22" s="13"/>
      <c r="V22" s="13"/>
      <c r="W22" s="13"/>
    </row>
    <row r="32" spans="2:23">
      <c r="B32" s="16" t="s">
        <v>81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17"/>
  <sheetViews>
    <sheetView showGridLines="0" topLeftCell="G1" workbookViewId="0">
      <selection activeCell="N20" sqref="N20"/>
    </sheetView>
  </sheetViews>
  <sheetFormatPr baseColWidth="10" defaultRowHeight="15.75"/>
  <cols>
    <col min="1" max="1" width="1.7109375" style="24" customWidth="1"/>
    <col min="2" max="2" width="25.140625" style="24" customWidth="1"/>
    <col min="3" max="11" width="25.7109375" style="24" customWidth="1"/>
    <col min="12" max="14" width="24" style="24" customWidth="1"/>
    <col min="15" max="16384" width="11.42578125" style="24"/>
  </cols>
  <sheetData>
    <row r="1" spans="2:14">
      <c r="C1" s="129"/>
    </row>
    <row r="2" spans="2:14">
      <c r="B2" s="2" t="s">
        <v>43</v>
      </c>
      <c r="E2" s="26" t="s">
        <v>82</v>
      </c>
    </row>
    <row r="3" spans="2:14">
      <c r="C3" s="129"/>
    </row>
    <row r="4" spans="2:14" ht="22.5" customHeight="1"/>
    <row r="5" spans="2:14">
      <c r="B5" s="169" t="s">
        <v>77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136" t="s">
        <v>9</v>
      </c>
      <c r="C6" s="136"/>
      <c r="D6" s="136"/>
    </row>
    <row r="7" spans="2:14" ht="54.95" customHeight="1">
      <c r="B7" s="28" t="s">
        <v>50</v>
      </c>
      <c r="C7" s="28">
        <v>2012</v>
      </c>
      <c r="D7" s="28">
        <v>2013</v>
      </c>
      <c r="E7" s="28">
        <v>2014</v>
      </c>
      <c r="F7" s="28">
        <v>2015</v>
      </c>
      <c r="G7" s="28">
        <v>2016</v>
      </c>
      <c r="H7" s="28">
        <v>2017</v>
      </c>
      <c r="I7" s="28">
        <v>2018</v>
      </c>
      <c r="J7" s="28">
        <v>2019</v>
      </c>
      <c r="K7" s="28">
        <v>2020</v>
      </c>
      <c r="L7" s="28">
        <v>2021</v>
      </c>
      <c r="M7" s="28">
        <v>2022</v>
      </c>
      <c r="N7" s="28" t="s">
        <v>76</v>
      </c>
    </row>
    <row r="8" spans="2:14" ht="18" customHeight="1">
      <c r="B8" s="127" t="s">
        <v>12</v>
      </c>
      <c r="C8" s="31">
        <v>769809061.94999981</v>
      </c>
      <c r="D8" s="31">
        <v>1086124141.4499998</v>
      </c>
      <c r="E8" s="31">
        <v>1367043488.3669999</v>
      </c>
      <c r="F8" s="31">
        <v>1695427392.23</v>
      </c>
      <c r="G8" s="31">
        <v>2113847236.7300003</v>
      </c>
      <c r="H8" s="31">
        <v>2857078033.7299995</v>
      </c>
      <c r="I8" s="31">
        <v>3951949675.2900004</v>
      </c>
      <c r="J8" s="31">
        <v>5757757235.9899998</v>
      </c>
      <c r="K8" s="31">
        <v>7372440156.6599989</v>
      </c>
      <c r="L8" s="31">
        <v>12642404624.336748</v>
      </c>
      <c r="M8" s="31">
        <v>22476715001.219997</v>
      </c>
      <c r="N8" s="31">
        <v>48593103581.289993</v>
      </c>
    </row>
    <row r="9" spans="2:14" ht="18" customHeight="1">
      <c r="B9" s="128" t="s">
        <v>13</v>
      </c>
      <c r="C9" s="33">
        <v>68928423.299999997</v>
      </c>
      <c r="D9" s="33">
        <v>88553071.010000005</v>
      </c>
      <c r="E9" s="33">
        <v>102897053.73999999</v>
      </c>
      <c r="F9" s="33">
        <v>131645993.02000025</v>
      </c>
      <c r="G9" s="33">
        <v>180325129.67999998</v>
      </c>
      <c r="H9" s="33">
        <v>254238121.78</v>
      </c>
      <c r="I9" s="33">
        <v>281501256.88999999</v>
      </c>
      <c r="J9" s="33">
        <v>433836002.39000005</v>
      </c>
      <c r="K9" s="33">
        <v>549070244.79000008</v>
      </c>
      <c r="L9" s="33">
        <v>766912169.63000011</v>
      </c>
      <c r="M9" s="33">
        <v>1216061926.23</v>
      </c>
      <c r="N9" s="33">
        <v>2050667554.71</v>
      </c>
    </row>
    <row r="10" spans="2:14" ht="18" customHeight="1">
      <c r="B10" s="127" t="s">
        <v>14</v>
      </c>
      <c r="C10" s="31">
        <v>114185319.236</v>
      </c>
      <c r="D10" s="31">
        <v>171314316.29199997</v>
      </c>
      <c r="E10" s="31">
        <v>199658419.80000004</v>
      </c>
      <c r="F10" s="31">
        <v>259546799.98999998</v>
      </c>
      <c r="G10" s="31">
        <v>335593702.56</v>
      </c>
      <c r="H10" s="31">
        <v>439298178.9000001</v>
      </c>
      <c r="I10" s="31">
        <v>523620486.45999998</v>
      </c>
      <c r="J10" s="31">
        <v>802087375.03999996</v>
      </c>
      <c r="K10" s="31">
        <v>1057261180.7340002</v>
      </c>
      <c r="L10" s="31">
        <v>1808289297.4000003</v>
      </c>
      <c r="M10" s="31">
        <v>3641577253.5300002</v>
      </c>
      <c r="N10" s="31">
        <v>6028714721.5500011</v>
      </c>
    </row>
    <row r="11" spans="2:14" ht="18" customHeight="1">
      <c r="B11" s="127" t="s">
        <v>15</v>
      </c>
      <c r="C11" s="33">
        <v>69540782.319999993</v>
      </c>
      <c r="D11" s="33">
        <v>103424730.78999999</v>
      </c>
      <c r="E11" s="33">
        <v>130016729.01000001</v>
      </c>
      <c r="F11" s="33">
        <v>200587463.38999996</v>
      </c>
      <c r="G11" s="33">
        <v>262246903.27000001</v>
      </c>
      <c r="H11" s="33">
        <v>379229018.75</v>
      </c>
      <c r="I11" s="33">
        <v>459470433.07000005</v>
      </c>
      <c r="J11" s="33">
        <v>685624471.59000003</v>
      </c>
      <c r="K11" s="33">
        <v>732156175.38999987</v>
      </c>
      <c r="L11" s="33">
        <v>1311329892.95</v>
      </c>
      <c r="M11" s="33">
        <v>2124519415.5500002</v>
      </c>
      <c r="N11" s="33">
        <v>5813565944.2699995</v>
      </c>
    </row>
    <row r="12" spans="2:14" ht="18" customHeight="1">
      <c r="B12" s="127" t="s">
        <v>46</v>
      </c>
      <c r="C12" s="31">
        <v>1430288</v>
      </c>
      <c r="D12" s="31">
        <v>1934382.07</v>
      </c>
      <c r="E12" s="31">
        <v>1455559.1199999996</v>
      </c>
      <c r="F12" s="31">
        <v>1454615.42</v>
      </c>
      <c r="G12" s="31">
        <v>1522619.77</v>
      </c>
      <c r="H12" s="31">
        <v>1817114.78</v>
      </c>
      <c r="I12" s="31">
        <v>2011873.83</v>
      </c>
      <c r="J12" s="31">
        <v>874042.70000000007</v>
      </c>
      <c r="K12" s="31">
        <v>466783.38</v>
      </c>
      <c r="L12" s="31">
        <v>2278185.1500000004</v>
      </c>
      <c r="M12" s="31">
        <v>2787477.93</v>
      </c>
      <c r="N12" s="31">
        <v>4657876.79</v>
      </c>
    </row>
    <row r="13" spans="2:14" ht="18" customHeight="1">
      <c r="B13" s="127" t="s">
        <v>47</v>
      </c>
      <c r="C13" s="33">
        <v>142097580.99400002</v>
      </c>
      <c r="D13" s="33">
        <v>197401563.778</v>
      </c>
      <c r="E13" s="33">
        <v>247923905.24000001</v>
      </c>
      <c r="F13" s="33">
        <v>295244261.50999999</v>
      </c>
      <c r="G13" s="33">
        <v>431221549.86999995</v>
      </c>
      <c r="H13" s="33">
        <v>602814703.6099999</v>
      </c>
      <c r="I13" s="33">
        <v>787491435.97000003</v>
      </c>
      <c r="J13" s="33">
        <v>1180225887.6400001</v>
      </c>
      <c r="K13" s="33">
        <v>1382314742.224</v>
      </c>
      <c r="L13" s="33">
        <v>2440181442.6612496</v>
      </c>
      <c r="M13" s="33">
        <v>3943911904.46</v>
      </c>
      <c r="N13" s="33">
        <v>5368437424.7099991</v>
      </c>
    </row>
    <row r="14" spans="2:14" ht="21.95" customHeight="1">
      <c r="B14" s="130" t="s">
        <v>68</v>
      </c>
      <c r="C14" s="131">
        <f>SUM(C8:C13)</f>
        <v>1165991455.7999997</v>
      </c>
      <c r="D14" s="131">
        <f t="shared" ref="D14:L14" si="0">SUM(D8:D13)</f>
        <v>1648752205.3899999</v>
      </c>
      <c r="E14" s="131">
        <f t="shared" si="0"/>
        <v>2048995155.2769997</v>
      </c>
      <c r="F14" s="131">
        <f t="shared" si="0"/>
        <v>2583906525.5600004</v>
      </c>
      <c r="G14" s="131">
        <f t="shared" si="0"/>
        <v>3324757141.8800001</v>
      </c>
      <c r="H14" s="131">
        <f t="shared" si="0"/>
        <v>4534475171.5500002</v>
      </c>
      <c r="I14" s="131">
        <f t="shared" si="0"/>
        <v>6006045161.5100002</v>
      </c>
      <c r="J14" s="131">
        <f t="shared" si="0"/>
        <v>8860405015.3500004</v>
      </c>
      <c r="K14" s="131">
        <f t="shared" si="0"/>
        <v>11093709283.177998</v>
      </c>
      <c r="L14" s="131">
        <f t="shared" si="0"/>
        <v>18971395612.127998</v>
      </c>
      <c r="M14" s="131">
        <f t="shared" ref="M14:N14" si="1">SUM(M8:M13)</f>
        <v>33405572978.919994</v>
      </c>
      <c r="N14" s="131">
        <f t="shared" si="1"/>
        <v>67859147103.319992</v>
      </c>
    </row>
    <row r="16" spans="2:14">
      <c r="B16" s="2" t="s">
        <v>48</v>
      </c>
    </row>
    <row r="17" spans="2:2">
      <c r="B17" s="2" t="s">
        <v>49</v>
      </c>
    </row>
  </sheetData>
  <mergeCells count="2">
    <mergeCell ref="B6:D6"/>
    <mergeCell ref="B5:N5"/>
  </mergeCells>
  <phoneticPr fontId="5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N20"/>
  <sheetViews>
    <sheetView showGridLines="0" workbookViewId="0">
      <selection activeCell="P12" sqref="P12"/>
    </sheetView>
  </sheetViews>
  <sheetFormatPr baseColWidth="10" defaultRowHeight="15.75"/>
  <cols>
    <col min="1" max="1" width="1.7109375" style="24" customWidth="1"/>
    <col min="2" max="2" width="18.28515625" style="129" customWidth="1"/>
    <col min="3" max="14" width="25.7109375" style="24" customWidth="1"/>
    <col min="15" max="16384" width="11.42578125" style="24"/>
  </cols>
  <sheetData>
    <row r="2" spans="2:14">
      <c r="B2" s="2" t="s">
        <v>43</v>
      </c>
      <c r="E2" s="26" t="s">
        <v>82</v>
      </c>
    </row>
    <row r="5" spans="2:14" ht="30" customHeight="1">
      <c r="B5" s="139" t="s">
        <v>78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C6" s="24" t="s">
        <v>9</v>
      </c>
    </row>
    <row r="7" spans="2:14" ht="54.95" customHeight="1">
      <c r="B7" s="28" t="s">
        <v>0</v>
      </c>
      <c r="C7" s="28">
        <v>2012</v>
      </c>
      <c r="D7" s="28">
        <v>2013</v>
      </c>
      <c r="E7" s="28">
        <v>2014</v>
      </c>
      <c r="F7" s="28">
        <v>2015</v>
      </c>
      <c r="G7" s="28">
        <v>2016</v>
      </c>
      <c r="H7" s="28">
        <v>2017</v>
      </c>
      <c r="I7" s="28">
        <v>2018</v>
      </c>
      <c r="J7" s="28">
        <v>2019</v>
      </c>
      <c r="K7" s="28">
        <v>2020</v>
      </c>
      <c r="L7" s="28">
        <v>2021</v>
      </c>
      <c r="M7" s="28">
        <v>2022</v>
      </c>
      <c r="N7" s="28">
        <v>2023</v>
      </c>
    </row>
    <row r="8" spans="2:14" ht="18" customHeight="1">
      <c r="B8" s="127" t="s">
        <v>23</v>
      </c>
      <c r="C8" s="31">
        <v>93053218</v>
      </c>
      <c r="D8" s="31">
        <v>135045479.19</v>
      </c>
      <c r="E8" s="31">
        <v>173682104.19</v>
      </c>
      <c r="F8" s="31">
        <v>183146473.13000003</v>
      </c>
      <c r="G8" s="31">
        <v>234991355.67000002</v>
      </c>
      <c r="H8" s="31">
        <v>326058273.89999998</v>
      </c>
      <c r="I8" s="31">
        <v>475165898.43000001</v>
      </c>
      <c r="J8" s="31">
        <v>624801012.17999995</v>
      </c>
      <c r="K8" s="31">
        <v>887894241.25</v>
      </c>
      <c r="L8" s="31">
        <v>1225703607.0999999</v>
      </c>
      <c r="M8" s="31">
        <v>2010060134.78</v>
      </c>
      <c r="N8" s="31">
        <v>4043461870.7199993</v>
      </c>
    </row>
    <row r="9" spans="2:14" ht="18" customHeight="1">
      <c r="B9" s="128" t="s">
        <v>24</v>
      </c>
      <c r="C9" s="33">
        <v>83615681.780000001</v>
      </c>
      <c r="D9" s="33">
        <v>123747100.92</v>
      </c>
      <c r="E9" s="33">
        <v>170691871.23699999</v>
      </c>
      <c r="F9" s="33">
        <v>215298311.63</v>
      </c>
      <c r="G9" s="33">
        <v>271235321</v>
      </c>
      <c r="H9" s="33">
        <v>326748404.93000001</v>
      </c>
      <c r="I9" s="33">
        <v>484716655.16999996</v>
      </c>
      <c r="J9" s="33">
        <v>634318841.96000004</v>
      </c>
      <c r="K9" s="33">
        <v>828196581.31999993</v>
      </c>
      <c r="L9" s="33">
        <v>1350995757.52</v>
      </c>
      <c r="M9" s="33">
        <v>2042395123.1800003</v>
      </c>
      <c r="N9" s="33">
        <v>4224191365.54</v>
      </c>
    </row>
    <row r="10" spans="2:14" ht="18" customHeight="1">
      <c r="B10" s="127" t="s">
        <v>25</v>
      </c>
      <c r="C10" s="31">
        <v>107558801.52</v>
      </c>
      <c r="D10" s="31">
        <v>148626673.41999999</v>
      </c>
      <c r="E10" s="31">
        <v>175434104.43000001</v>
      </c>
      <c r="F10" s="31">
        <v>253722016.00999999</v>
      </c>
      <c r="G10" s="31">
        <v>311997249</v>
      </c>
      <c r="H10" s="31">
        <v>402724864.41999996</v>
      </c>
      <c r="I10" s="31">
        <v>507812579.08000004</v>
      </c>
      <c r="J10" s="31">
        <v>758960510.50999975</v>
      </c>
      <c r="K10" s="31">
        <v>815394185.76999998</v>
      </c>
      <c r="L10" s="31">
        <v>1616880421.1200001</v>
      </c>
      <c r="M10" s="31">
        <v>2777621458.3199997</v>
      </c>
      <c r="N10" s="31">
        <v>5647869064.0100012</v>
      </c>
    </row>
    <row r="11" spans="2:14" ht="18" customHeight="1">
      <c r="B11" s="127" t="s">
        <v>26</v>
      </c>
      <c r="C11" s="33">
        <v>84357533.129999995</v>
      </c>
      <c r="D11" s="33">
        <v>128291640.74000001</v>
      </c>
      <c r="E11" s="33">
        <v>149076186.07999998</v>
      </c>
      <c r="F11" s="33">
        <v>209244928.51000002</v>
      </c>
      <c r="G11" s="33">
        <v>258649173.44</v>
      </c>
      <c r="H11" s="33">
        <v>431096195.15999997</v>
      </c>
      <c r="I11" s="33">
        <v>427885116.69000006</v>
      </c>
      <c r="J11" s="33">
        <v>773902202.31000006</v>
      </c>
      <c r="K11" s="33">
        <v>861718810.96999979</v>
      </c>
      <c r="L11" s="33">
        <v>1479728236.938</v>
      </c>
      <c r="M11" s="33">
        <v>2361924282.5299997</v>
      </c>
      <c r="N11" s="33">
        <v>4904050928.7400007</v>
      </c>
    </row>
    <row r="12" spans="2:14" ht="18" customHeight="1">
      <c r="B12" s="127" t="s">
        <v>27</v>
      </c>
      <c r="C12" s="31">
        <v>92345216.579999998</v>
      </c>
      <c r="D12" s="31">
        <v>130360842.53</v>
      </c>
      <c r="E12" s="31">
        <v>155378235.94000003</v>
      </c>
      <c r="F12" s="31">
        <v>212803545.19999999</v>
      </c>
      <c r="G12" s="31">
        <v>252446063</v>
      </c>
      <c r="H12" s="31">
        <v>337035197.95999998</v>
      </c>
      <c r="I12" s="31">
        <v>473061429.61000001</v>
      </c>
      <c r="J12" s="31">
        <v>679813750.45000005</v>
      </c>
      <c r="K12" s="31">
        <v>926354484.51999998</v>
      </c>
      <c r="L12" s="31">
        <v>1341364987.5299997</v>
      </c>
      <c r="M12" s="31">
        <v>2462123733.6299996</v>
      </c>
      <c r="N12" s="31">
        <v>5456543395.3500004</v>
      </c>
    </row>
    <row r="13" spans="2:14" ht="18" customHeight="1">
      <c r="B13" s="127" t="s">
        <v>28</v>
      </c>
      <c r="C13" s="33">
        <v>89985825.019999996</v>
      </c>
      <c r="D13" s="33">
        <v>134632252.89999998</v>
      </c>
      <c r="E13" s="33">
        <v>155564931.05000001</v>
      </c>
      <c r="F13" s="33">
        <v>207394303.23999998</v>
      </c>
      <c r="G13" s="33">
        <v>244867727.49000001</v>
      </c>
      <c r="H13" s="33">
        <v>347040141.88999999</v>
      </c>
      <c r="I13" s="33">
        <v>471786599.22000003</v>
      </c>
      <c r="J13" s="33">
        <v>723341155.8499999</v>
      </c>
      <c r="K13" s="33">
        <v>868021054.21999991</v>
      </c>
      <c r="L13" s="33">
        <v>1499868771.1600001</v>
      </c>
      <c r="M13" s="33">
        <v>2519801042.5099998</v>
      </c>
      <c r="N13" s="33">
        <v>5713485652.3400002</v>
      </c>
    </row>
    <row r="14" spans="2:14" ht="18" customHeight="1">
      <c r="B14" s="127" t="s">
        <v>29</v>
      </c>
      <c r="C14" s="31">
        <v>99408193.699999988</v>
      </c>
      <c r="D14" s="31">
        <v>140183870.74000001</v>
      </c>
      <c r="E14" s="31">
        <v>167455870.07999992</v>
      </c>
      <c r="F14" s="31">
        <v>220610391.05000001</v>
      </c>
      <c r="G14" s="31">
        <v>280794807.10000002</v>
      </c>
      <c r="H14" s="31">
        <v>367932365.94999999</v>
      </c>
      <c r="I14" s="31">
        <v>489632003.91999996</v>
      </c>
      <c r="J14" s="31">
        <v>701468332.30999994</v>
      </c>
      <c r="K14" s="31">
        <v>902534257.64499998</v>
      </c>
      <c r="L14" s="31">
        <v>1602014975.5199995</v>
      </c>
      <c r="M14" s="31">
        <v>2974986156.6599998</v>
      </c>
      <c r="N14" s="31">
        <v>6280174034.9499989</v>
      </c>
    </row>
    <row r="15" spans="2:14" ht="18" customHeight="1">
      <c r="B15" s="127" t="s">
        <v>30</v>
      </c>
      <c r="C15" s="33">
        <v>103435403.22999999</v>
      </c>
      <c r="D15" s="33">
        <v>163409068.56</v>
      </c>
      <c r="E15" s="33">
        <v>186573977.13</v>
      </c>
      <c r="F15" s="33">
        <v>214534199.12</v>
      </c>
      <c r="G15" s="33">
        <v>304751596.35000002</v>
      </c>
      <c r="H15" s="33">
        <v>377368836.86000001</v>
      </c>
      <c r="I15" s="33">
        <v>515125629.24000001</v>
      </c>
      <c r="J15" s="33">
        <v>787233583.19000006</v>
      </c>
      <c r="K15" s="33">
        <v>924316050.13999999</v>
      </c>
      <c r="L15" s="33">
        <v>1657447540.6099999</v>
      </c>
      <c r="M15" s="33">
        <v>3092355995.9400005</v>
      </c>
      <c r="N15" s="33">
        <v>6625043837.3399992</v>
      </c>
    </row>
    <row r="16" spans="2:14" ht="18" customHeight="1">
      <c r="B16" s="127" t="s">
        <v>31</v>
      </c>
      <c r="C16" s="31">
        <v>96985719.5</v>
      </c>
      <c r="D16" s="31">
        <v>138404191.80000001</v>
      </c>
      <c r="E16" s="31">
        <v>171676418.88000003</v>
      </c>
      <c r="F16" s="31">
        <v>214924343.78</v>
      </c>
      <c r="G16" s="31">
        <v>287396434.56</v>
      </c>
      <c r="H16" s="31">
        <v>397273064.88</v>
      </c>
      <c r="I16" s="31">
        <v>519439161.48000002</v>
      </c>
      <c r="J16" s="31">
        <v>769264128.11000001</v>
      </c>
      <c r="K16" s="31">
        <v>908828172.30999982</v>
      </c>
      <c r="L16" s="31">
        <v>1746578856.9699998</v>
      </c>
      <c r="M16" s="31">
        <v>3105577967.1999998</v>
      </c>
      <c r="N16" s="31">
        <v>7438527177.9800005</v>
      </c>
    </row>
    <row r="17" spans="2:14" ht="18" customHeight="1">
      <c r="B17" s="127" t="s">
        <v>32</v>
      </c>
      <c r="C17" s="33">
        <v>100148067.81999999</v>
      </c>
      <c r="D17" s="33">
        <v>133917047.47000001</v>
      </c>
      <c r="E17" s="33">
        <v>178411000.19</v>
      </c>
      <c r="F17" s="33">
        <v>212522494.07000026</v>
      </c>
      <c r="G17" s="33">
        <v>279068116.17000002</v>
      </c>
      <c r="H17" s="33">
        <v>406799420.68000001</v>
      </c>
      <c r="I17" s="33">
        <v>553435307.71000004</v>
      </c>
      <c r="J17" s="33">
        <v>773885855.1500001</v>
      </c>
      <c r="K17" s="33">
        <v>983872707.99999988</v>
      </c>
      <c r="L17" s="33">
        <v>1778604841.7</v>
      </c>
      <c r="M17" s="33">
        <v>3176923162.3199997</v>
      </c>
      <c r="N17" s="33">
        <v>8439470214.8999987</v>
      </c>
    </row>
    <row r="18" spans="2:14" ht="18" customHeight="1">
      <c r="B18" s="127" t="s">
        <v>33</v>
      </c>
      <c r="C18" s="31">
        <v>110286391.72</v>
      </c>
      <c r="D18" s="31">
        <v>136031477.38</v>
      </c>
      <c r="E18" s="31">
        <v>183802698.44</v>
      </c>
      <c r="F18" s="31">
        <v>219945235.21000004</v>
      </c>
      <c r="G18" s="31">
        <v>294087388.65999997</v>
      </c>
      <c r="H18" s="31">
        <v>406812727.0999999</v>
      </c>
      <c r="I18" s="31">
        <v>555789894.17000008</v>
      </c>
      <c r="J18" s="31">
        <v>848534842.99000001</v>
      </c>
      <c r="K18" s="31">
        <v>1032492412.443</v>
      </c>
      <c r="L18" s="31">
        <v>1853532845.8</v>
      </c>
      <c r="M18" s="31">
        <v>3357224160.0899997</v>
      </c>
      <c r="N18" s="31">
        <v>9086329561.4500008</v>
      </c>
    </row>
    <row r="19" spans="2:14" ht="18" customHeight="1">
      <c r="B19" s="127" t="s">
        <v>34</v>
      </c>
      <c r="C19" s="33">
        <v>104811403.80000003</v>
      </c>
      <c r="D19" s="33">
        <v>136102559.74000001</v>
      </c>
      <c r="E19" s="33">
        <v>181247757.62999991</v>
      </c>
      <c r="F19" s="33">
        <v>219760284.60999998</v>
      </c>
      <c r="G19" s="33">
        <v>304471909.44</v>
      </c>
      <c r="H19" s="33">
        <v>407585677.81999999</v>
      </c>
      <c r="I19" s="33">
        <v>532194886.79000008</v>
      </c>
      <c r="J19" s="33">
        <v>784880800.33999991</v>
      </c>
      <c r="K19" s="33">
        <v>1154100206.3399999</v>
      </c>
      <c r="L19" s="33">
        <v>1818674770.27</v>
      </c>
      <c r="M19" s="33">
        <v>3524579761.750001</v>
      </c>
      <c r="N19" s="33"/>
    </row>
    <row r="20" spans="2:14" ht="21.95" customHeight="1">
      <c r="B20" s="130" t="s">
        <v>35</v>
      </c>
      <c r="C20" s="131">
        <f>+SUM(C8:C19)</f>
        <v>1165991455.8</v>
      </c>
      <c r="D20" s="131">
        <f t="shared" ref="D20:L20" si="0">+SUM(D8:D19)</f>
        <v>1648752205.3900001</v>
      </c>
      <c r="E20" s="131">
        <f t="shared" si="0"/>
        <v>2048995155.2770002</v>
      </c>
      <c r="F20" s="131">
        <f t="shared" si="0"/>
        <v>2583906525.5599999</v>
      </c>
      <c r="G20" s="131">
        <f t="shared" si="0"/>
        <v>3324757141.8800001</v>
      </c>
      <c r="H20" s="131">
        <f t="shared" si="0"/>
        <v>4534475171.5499992</v>
      </c>
      <c r="I20" s="131">
        <f t="shared" si="0"/>
        <v>6006045161.5100002</v>
      </c>
      <c r="J20" s="131">
        <f t="shared" si="0"/>
        <v>8860405015.3500004</v>
      </c>
      <c r="K20" s="131">
        <f t="shared" si="0"/>
        <v>11093723164.927999</v>
      </c>
      <c r="L20" s="131">
        <f t="shared" si="0"/>
        <v>18971395612.237999</v>
      </c>
      <c r="M20" s="131">
        <f t="shared" ref="M20:N20" si="1">+SUM(M8:M19)</f>
        <v>33405572978.91</v>
      </c>
      <c r="N20" s="131">
        <f t="shared" si="1"/>
        <v>67859147103.320007</v>
      </c>
    </row>
  </sheetData>
  <mergeCells count="1">
    <mergeCell ref="B5:N5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4"/>
  <sheetViews>
    <sheetView showGridLines="0" tabSelected="1" workbookViewId="0">
      <selection activeCell="B6" sqref="B6:D6"/>
    </sheetView>
  </sheetViews>
  <sheetFormatPr baseColWidth="10" defaultRowHeight="15.75"/>
  <cols>
    <col min="1" max="1" width="1.7109375" style="24" customWidth="1"/>
    <col min="2" max="2" width="15.7109375" style="24" customWidth="1"/>
    <col min="3" max="3" width="19.5703125" style="24" customWidth="1"/>
    <col min="4" max="4" width="15" style="24" bestFit="1" customWidth="1"/>
    <col min="5" max="5" width="17.42578125" style="24" customWidth="1"/>
    <col min="6" max="6" width="17.5703125" style="24" customWidth="1"/>
    <col min="7" max="7" width="17.7109375" style="24" customWidth="1"/>
    <col min="8" max="8" width="16.85546875" style="24" customWidth="1"/>
    <col min="9" max="9" width="20.42578125" style="24" customWidth="1"/>
    <col min="10" max="10" width="22.5703125" style="24" customWidth="1"/>
    <col min="11" max="16384" width="11.42578125" style="24"/>
  </cols>
  <sheetData>
    <row r="1" spans="2:22">
      <c r="V1" s="25"/>
    </row>
    <row r="2" spans="2:22">
      <c r="B2" s="2" t="s">
        <v>43</v>
      </c>
      <c r="E2" s="26" t="s">
        <v>82</v>
      </c>
      <c r="V2" s="25"/>
    </row>
    <row r="3" spans="2:22">
      <c r="V3" s="25"/>
    </row>
    <row r="5" spans="2:22" s="27" customFormat="1" ht="30" customHeight="1">
      <c r="B5" s="137" t="s">
        <v>70</v>
      </c>
      <c r="C5" s="138"/>
      <c r="D5" s="138"/>
      <c r="E5" s="138"/>
      <c r="F5" s="138"/>
      <c r="G5" s="138"/>
      <c r="H5" s="138"/>
      <c r="I5" s="138"/>
      <c r="J5" s="138"/>
    </row>
    <row r="6" spans="2:22">
      <c r="B6" s="136" t="s">
        <v>9</v>
      </c>
      <c r="C6" s="136"/>
      <c r="D6" s="136"/>
    </row>
    <row r="7" spans="2:22" ht="60.75" customHeight="1">
      <c r="B7" s="28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9" t="s">
        <v>5</v>
      </c>
      <c r="H7" s="28" t="s">
        <v>7</v>
      </c>
      <c r="I7" s="30" t="s">
        <v>57</v>
      </c>
      <c r="J7" s="30" t="s">
        <v>6</v>
      </c>
    </row>
    <row r="8" spans="2:22">
      <c r="B8" s="22">
        <v>44927</v>
      </c>
      <c r="C8" s="31">
        <v>3218867549.4400001</v>
      </c>
      <c r="D8" s="31">
        <v>101565864.64000002</v>
      </c>
      <c r="E8" s="31">
        <v>44893309.270000011</v>
      </c>
      <c r="F8" s="31">
        <v>320170253.92999989</v>
      </c>
      <c r="G8" s="31">
        <v>11837.7</v>
      </c>
      <c r="H8" s="32">
        <f t="shared" ref="H8:H18" si="0">+C8+D8+E8+F8+G8</f>
        <v>3685508814.9799995</v>
      </c>
      <c r="I8" s="31">
        <v>357953055.74000001</v>
      </c>
      <c r="J8" s="32">
        <f t="shared" ref="J8:J18" si="1">+H8+I8</f>
        <v>4043461870.7199993</v>
      </c>
    </row>
    <row r="9" spans="2:22">
      <c r="B9" s="22">
        <v>44958</v>
      </c>
      <c r="C9" s="33">
        <v>2607169501.7000003</v>
      </c>
      <c r="D9" s="33">
        <v>546314251.07999992</v>
      </c>
      <c r="E9" s="33">
        <v>380523343.75</v>
      </c>
      <c r="F9" s="33">
        <v>347187486.22000003</v>
      </c>
      <c r="G9" s="33">
        <v>123394.9</v>
      </c>
      <c r="H9" s="34">
        <f t="shared" si="0"/>
        <v>3881317977.6500001</v>
      </c>
      <c r="I9" s="33">
        <v>342873387.88999999</v>
      </c>
      <c r="J9" s="34">
        <f t="shared" si="1"/>
        <v>4224191365.54</v>
      </c>
    </row>
    <row r="10" spans="2:22">
      <c r="B10" s="22">
        <v>44986</v>
      </c>
      <c r="C10" s="31">
        <v>3328780516.6600003</v>
      </c>
      <c r="D10" s="31">
        <v>210281857.85999998</v>
      </c>
      <c r="E10" s="31">
        <v>1214020184.47</v>
      </c>
      <c r="F10" s="31">
        <v>458818512.76000011</v>
      </c>
      <c r="G10" s="31">
        <v>279716.46999999997</v>
      </c>
      <c r="H10" s="32">
        <f t="shared" si="0"/>
        <v>5212180788.2200012</v>
      </c>
      <c r="I10" s="31">
        <v>435688275.79000002</v>
      </c>
      <c r="J10" s="32">
        <f t="shared" si="1"/>
        <v>5647869064.0100012</v>
      </c>
    </row>
    <row r="11" spans="2:22">
      <c r="B11" s="22">
        <v>45017</v>
      </c>
      <c r="C11" s="33">
        <v>3545978855.54</v>
      </c>
      <c r="D11" s="33">
        <v>130956015.34999998</v>
      </c>
      <c r="E11" s="33">
        <v>472037241.16000009</v>
      </c>
      <c r="F11" s="33">
        <v>404629995.79999995</v>
      </c>
      <c r="G11" s="33">
        <v>683226.53999999992</v>
      </c>
      <c r="H11" s="34">
        <f t="shared" si="0"/>
        <v>4554285334.3900003</v>
      </c>
      <c r="I11" s="33">
        <v>349765594.34999996</v>
      </c>
      <c r="J11" s="34">
        <f t="shared" si="1"/>
        <v>4904050928.7400007</v>
      </c>
    </row>
    <row r="12" spans="2:22">
      <c r="B12" s="22">
        <v>45047</v>
      </c>
      <c r="C12" s="31">
        <v>3987204362.0700006</v>
      </c>
      <c r="D12" s="31">
        <v>144958615.63999996</v>
      </c>
      <c r="E12" s="31">
        <v>487144759.4000001</v>
      </c>
      <c r="F12" s="31">
        <v>429326572.39999998</v>
      </c>
      <c r="G12" s="31">
        <v>164584.68</v>
      </c>
      <c r="H12" s="32">
        <f t="shared" si="0"/>
        <v>5048798894.1900005</v>
      </c>
      <c r="I12" s="31">
        <v>407744501.15999997</v>
      </c>
      <c r="J12" s="32">
        <f t="shared" si="1"/>
        <v>5456543395.3500004</v>
      </c>
    </row>
    <row r="13" spans="2:22">
      <c r="B13" s="22">
        <v>45078</v>
      </c>
      <c r="C13" s="33">
        <v>4059524348.9700003</v>
      </c>
      <c r="D13" s="33">
        <v>143952454.5</v>
      </c>
      <c r="E13" s="33">
        <v>496556394.30000001</v>
      </c>
      <c r="F13" s="33">
        <v>646894667.45000005</v>
      </c>
      <c r="G13" s="33">
        <v>402580.36</v>
      </c>
      <c r="H13" s="34">
        <f t="shared" si="0"/>
        <v>5347330445.5799999</v>
      </c>
      <c r="I13" s="33">
        <v>366155206.75999999</v>
      </c>
      <c r="J13" s="34">
        <f t="shared" si="1"/>
        <v>5713485652.3400002</v>
      </c>
    </row>
    <row r="14" spans="2:22">
      <c r="B14" s="22">
        <v>45108</v>
      </c>
      <c r="C14" s="31">
        <v>4450116977.8799992</v>
      </c>
      <c r="D14" s="31">
        <v>164600396.68999997</v>
      </c>
      <c r="E14" s="31">
        <v>594311351.10000014</v>
      </c>
      <c r="F14" s="31">
        <v>573300620.81000006</v>
      </c>
      <c r="G14" s="31">
        <v>101433.74</v>
      </c>
      <c r="H14" s="32">
        <f t="shared" si="0"/>
        <v>5782430780.2199993</v>
      </c>
      <c r="I14" s="31">
        <v>497743254.73000002</v>
      </c>
      <c r="J14" s="32">
        <f t="shared" si="1"/>
        <v>6280174034.9499989</v>
      </c>
    </row>
    <row r="15" spans="2:22">
      <c r="B15" s="22">
        <v>45139</v>
      </c>
      <c r="C15" s="33">
        <v>4673412849.3900003</v>
      </c>
      <c r="D15" s="33">
        <v>183259023.07000005</v>
      </c>
      <c r="E15" s="33">
        <v>663498857.8499999</v>
      </c>
      <c r="F15" s="33">
        <v>588625838.48000002</v>
      </c>
      <c r="G15" s="33">
        <v>60396.04</v>
      </c>
      <c r="H15" s="34">
        <f t="shared" si="0"/>
        <v>6108856964.829999</v>
      </c>
      <c r="I15" s="33">
        <v>516186872.50999999</v>
      </c>
      <c r="J15" s="34">
        <f t="shared" si="1"/>
        <v>6625043837.3399992</v>
      </c>
    </row>
    <row r="16" spans="2:22">
      <c r="B16" s="22">
        <v>45170</v>
      </c>
      <c r="C16" s="31">
        <v>5517035164.1800003</v>
      </c>
      <c r="D16" s="31">
        <v>143692052.22</v>
      </c>
      <c r="E16" s="31">
        <v>526132226.03999984</v>
      </c>
      <c r="F16" s="31">
        <v>671269010.08000004</v>
      </c>
      <c r="G16" s="31">
        <v>849196.58000000007</v>
      </c>
      <c r="H16" s="32">
        <f t="shared" si="0"/>
        <v>6858977649.1000004</v>
      </c>
      <c r="I16" s="31">
        <v>579549528.88</v>
      </c>
      <c r="J16" s="32">
        <f t="shared" si="1"/>
        <v>7438527177.9800005</v>
      </c>
    </row>
    <row r="17" spans="2:10">
      <c r="B17" s="22">
        <v>45200</v>
      </c>
      <c r="C17" s="33">
        <v>6404708788.3699989</v>
      </c>
      <c r="D17" s="33">
        <v>143119561.71000004</v>
      </c>
      <c r="E17" s="33">
        <v>561709978.27999997</v>
      </c>
      <c r="F17" s="33">
        <v>691863482.96999991</v>
      </c>
      <c r="G17" s="33">
        <v>1347127.79</v>
      </c>
      <c r="H17" s="34">
        <f t="shared" si="0"/>
        <v>7802748939.1199989</v>
      </c>
      <c r="I17" s="33">
        <v>636721275.77999997</v>
      </c>
      <c r="J17" s="34">
        <f t="shared" si="1"/>
        <v>8439470214.8999987</v>
      </c>
    </row>
    <row r="18" spans="2:10">
      <c r="B18" s="22">
        <v>45231</v>
      </c>
      <c r="C18" s="31">
        <v>6800304667.0900002</v>
      </c>
      <c r="D18" s="31">
        <v>137967461.94999999</v>
      </c>
      <c r="E18" s="31">
        <v>587887075.92999995</v>
      </c>
      <c r="F18" s="31">
        <v>681479503.36999965</v>
      </c>
      <c r="G18" s="31">
        <v>634381.99</v>
      </c>
      <c r="H18" s="32">
        <f t="shared" si="0"/>
        <v>8208273090.3299999</v>
      </c>
      <c r="I18" s="31">
        <v>878056471.12</v>
      </c>
      <c r="J18" s="32">
        <f t="shared" si="1"/>
        <v>9086329561.4500008</v>
      </c>
    </row>
    <row r="19" spans="2:10">
      <c r="B19" s="22">
        <v>45261</v>
      </c>
      <c r="C19" s="33"/>
      <c r="D19" s="33"/>
      <c r="E19" s="33"/>
      <c r="F19" s="33"/>
      <c r="G19" s="33"/>
      <c r="H19" s="34"/>
      <c r="I19" s="34"/>
      <c r="J19" s="34"/>
    </row>
    <row r="20" spans="2:10" s="42" customFormat="1">
      <c r="B20" s="38"/>
      <c r="C20" s="39"/>
      <c r="D20" s="39"/>
      <c r="E20" s="39"/>
      <c r="F20" s="39"/>
      <c r="G20" s="39"/>
      <c r="H20" s="40"/>
      <c r="I20" s="40"/>
      <c r="J20" s="41"/>
    </row>
    <row r="21" spans="2:10" ht="42" customHeight="1">
      <c r="B21" s="35" t="s">
        <v>58</v>
      </c>
      <c r="C21" s="33">
        <f t="shared" ref="C21:J21" si="2">SUM(C8:C19)</f>
        <v>48593103581.289993</v>
      </c>
      <c r="D21" s="33">
        <f t="shared" si="2"/>
        <v>2050667554.71</v>
      </c>
      <c r="E21" s="33">
        <f t="shared" si="2"/>
        <v>6028714721.5500011</v>
      </c>
      <c r="F21" s="33">
        <f t="shared" si="2"/>
        <v>5813565944.2699995</v>
      </c>
      <c r="G21" s="33">
        <f t="shared" si="2"/>
        <v>4657876.79</v>
      </c>
      <c r="H21" s="23">
        <f>SUM(H8:H19)</f>
        <v>62490709678.610001</v>
      </c>
      <c r="I21" s="34">
        <f t="shared" si="2"/>
        <v>5368437424.7099991</v>
      </c>
      <c r="J21" s="23">
        <f t="shared" si="2"/>
        <v>67859147103.320007</v>
      </c>
    </row>
    <row r="22" spans="2:10" s="42" customFormat="1" ht="52.5" customHeight="1">
      <c r="B22" s="35" t="s">
        <v>59</v>
      </c>
      <c r="C22" s="43">
        <f>+C21*100/$J$21</f>
        <v>71.608774432876089</v>
      </c>
      <c r="D22" s="43">
        <f>+D21*100/$J$21</f>
        <v>3.0219471393999751</v>
      </c>
      <c r="E22" s="43">
        <f>+E21*100/$J$21</f>
        <v>8.8841592900819801</v>
      </c>
      <c r="F22" s="43">
        <f>+F21*100/$J$21</f>
        <v>8.5671072986202788</v>
      </c>
      <c r="G22" s="43">
        <f>+G21*100/$J$21</f>
        <v>6.8640367420298946E-3</v>
      </c>
      <c r="H22" s="44">
        <f>+H21/J21*100</f>
        <v>92.088852197720357</v>
      </c>
      <c r="I22" s="43">
        <f>+I21*100/$J$21</f>
        <v>7.9111478022796256</v>
      </c>
      <c r="J22" s="44">
        <f>+J21*100/$J$21</f>
        <v>100</v>
      </c>
    </row>
    <row r="23" spans="2:10">
      <c r="C23" s="27"/>
      <c r="D23" s="27"/>
      <c r="E23" s="27"/>
      <c r="F23" s="27"/>
      <c r="G23" s="27"/>
      <c r="H23" s="27"/>
      <c r="I23" s="27"/>
      <c r="J23" s="27"/>
    </row>
    <row r="24" spans="2:10" ht="31.5">
      <c r="B24" s="35" t="s">
        <v>8</v>
      </c>
      <c r="C24" s="36">
        <f>+AVERAGE(C8:C19)</f>
        <v>4417554871.0263634</v>
      </c>
      <c r="D24" s="36">
        <f t="shared" ref="D24:I24" si="3">+AVERAGE(D8:D19)</f>
        <v>186424323.15545455</v>
      </c>
      <c r="E24" s="36">
        <f>+AVERAGE(E8:E19)</f>
        <v>548064974.6863637</v>
      </c>
      <c r="F24" s="36">
        <f t="shared" si="3"/>
        <v>528505994.93363631</v>
      </c>
      <c r="G24" s="36">
        <f t="shared" si="3"/>
        <v>423443.34454545454</v>
      </c>
      <c r="H24" s="23">
        <f t="shared" si="3"/>
        <v>5680973607.1463633</v>
      </c>
      <c r="I24" s="37">
        <f t="shared" si="3"/>
        <v>488039765.88272721</v>
      </c>
      <c r="J24" s="23">
        <f>+AVERAGE(J8:J19)</f>
        <v>6169013373.0290918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2"/>
  <sheetViews>
    <sheetView showGridLines="0" workbookViewId="0">
      <selection activeCell="E20" sqref="E20"/>
    </sheetView>
  </sheetViews>
  <sheetFormatPr baseColWidth="10" defaultRowHeight="15.75"/>
  <cols>
    <col min="1" max="1" width="1.7109375" style="24" customWidth="1"/>
    <col min="2" max="2" width="11.42578125" style="24"/>
    <col min="3" max="3" width="23.85546875" style="24" customWidth="1"/>
    <col min="4" max="4" width="18.7109375" style="24" customWidth="1"/>
    <col min="5" max="5" width="20.7109375" style="24" customWidth="1"/>
    <col min="6" max="7" width="11.42578125" style="24" customWidth="1"/>
    <col min="8" max="16384" width="11.42578125" style="24"/>
  </cols>
  <sheetData>
    <row r="1" spans="2:22">
      <c r="V1" s="25"/>
    </row>
    <row r="2" spans="2:22">
      <c r="B2" s="2" t="s">
        <v>43</v>
      </c>
      <c r="E2" s="26" t="s">
        <v>82</v>
      </c>
      <c r="V2" s="25"/>
    </row>
    <row r="3" spans="2:22">
      <c r="V3" s="25"/>
    </row>
    <row r="6" spans="2:22" ht="35.25" customHeight="1">
      <c r="B6" s="139" t="s">
        <v>71</v>
      </c>
      <c r="C6" s="139"/>
      <c r="D6" s="139"/>
      <c r="E6" s="139"/>
    </row>
    <row r="7" spans="2:22" ht="15" customHeight="1">
      <c r="B7" s="140" t="s">
        <v>10</v>
      </c>
      <c r="C7" s="140"/>
      <c r="D7" s="140"/>
      <c r="E7" s="140"/>
    </row>
    <row r="8" spans="2:22" ht="54.95" customHeight="1">
      <c r="B8" s="46" t="s">
        <v>0</v>
      </c>
      <c r="C8" s="5" t="s">
        <v>6</v>
      </c>
      <c r="D8" s="21" t="s">
        <v>60</v>
      </c>
      <c r="E8" s="21" t="s">
        <v>61</v>
      </c>
    </row>
    <row r="9" spans="2:22">
      <c r="B9" s="3">
        <v>44927</v>
      </c>
      <c r="C9" s="47">
        <f>+'1. Rec Mensual y Acumulada 2023'!J8</f>
        <v>4043461870.7199993</v>
      </c>
      <c r="D9" s="48">
        <v>14.72</v>
      </c>
      <c r="E9" s="48">
        <v>101.16</v>
      </c>
    </row>
    <row r="10" spans="2:22">
      <c r="B10" s="3">
        <v>44958</v>
      </c>
      <c r="C10" s="49">
        <v>4224191365.54</v>
      </c>
      <c r="D10" s="7">
        <f t="shared" ref="D10:D14" si="0">+(C10/C9-1)*100</f>
        <v>4.4696722906853781</v>
      </c>
      <c r="E10" s="7">
        <v>106.83</v>
      </c>
    </row>
    <row r="11" spans="2:22">
      <c r="B11" s="3">
        <v>44986</v>
      </c>
      <c r="C11" s="47">
        <v>5647869064.0100012</v>
      </c>
      <c r="D11" s="48">
        <f t="shared" si="0"/>
        <v>33.702964076960207</v>
      </c>
      <c r="E11" s="48">
        <v>103.33</v>
      </c>
    </row>
    <row r="12" spans="2:22">
      <c r="B12" s="3">
        <v>45017</v>
      </c>
      <c r="C12" s="49">
        <v>4904050928.7400007</v>
      </c>
      <c r="D12" s="7">
        <f t="shared" si="0"/>
        <v>-13.169889861821405</v>
      </c>
      <c r="E12" s="7">
        <v>107.63</v>
      </c>
    </row>
    <row r="13" spans="2:22">
      <c r="B13" s="3">
        <v>45047</v>
      </c>
      <c r="C13" s="47">
        <v>5456543395.3500004</v>
      </c>
      <c r="D13" s="48">
        <f t="shared" si="0"/>
        <v>11.266042596991376</v>
      </c>
      <c r="E13" s="48">
        <v>121.62</v>
      </c>
    </row>
    <row r="14" spans="2:22">
      <c r="B14" s="3">
        <v>45078</v>
      </c>
      <c r="C14" s="49">
        <v>5713485652.3400002</v>
      </c>
      <c r="D14" s="7">
        <f t="shared" si="0"/>
        <v>4.7088832319919449</v>
      </c>
      <c r="E14" s="7">
        <v>126.74</v>
      </c>
    </row>
    <row r="15" spans="2:22">
      <c r="B15" s="3">
        <v>45108</v>
      </c>
      <c r="C15" s="47">
        <v>6280174034.9499989</v>
      </c>
      <c r="D15" s="48">
        <v>9.92</v>
      </c>
      <c r="E15" s="48">
        <v>111.1</v>
      </c>
    </row>
    <row r="16" spans="2:22">
      <c r="B16" s="3">
        <v>45139</v>
      </c>
      <c r="C16" s="49">
        <v>6625043837.3399992</v>
      </c>
      <c r="D16" s="7">
        <f>+(C16/C15-1)*100</f>
        <v>5.4914051819384913</v>
      </c>
      <c r="E16" s="7">
        <v>114.24</v>
      </c>
    </row>
    <row r="17" spans="2:5">
      <c r="B17" s="3">
        <v>45170</v>
      </c>
      <c r="C17" s="47">
        <v>7438527177.9800005</v>
      </c>
      <c r="D17" s="48">
        <f>+(C17/C16-1)*100</f>
        <v>12.27891257194489</v>
      </c>
      <c r="E17" s="48">
        <v>139.52000000000001</v>
      </c>
    </row>
    <row r="18" spans="2:5">
      <c r="B18" s="3">
        <v>45200</v>
      </c>
      <c r="C18" s="49">
        <v>8439470214.8999987</v>
      </c>
      <c r="D18" s="7">
        <f>+(C18/C17-1)*100</f>
        <v>13.456199230985577</v>
      </c>
      <c r="E18" s="7">
        <v>165.65</v>
      </c>
    </row>
    <row r="19" spans="2:5">
      <c r="B19" s="3">
        <v>45231</v>
      </c>
      <c r="C19" s="47">
        <f>+'1. Rec Mensual y Acumulada 2023'!J18</f>
        <v>9086329561.4500008</v>
      </c>
      <c r="D19" s="48">
        <f>+(C19/C18-1)*100</f>
        <v>7.6646913855796583</v>
      </c>
      <c r="E19" s="48">
        <v>170.65</v>
      </c>
    </row>
    <row r="20" spans="2:5">
      <c r="B20" s="3">
        <v>45261</v>
      </c>
      <c r="C20" s="49"/>
      <c r="D20" s="7"/>
      <c r="E20" s="7"/>
    </row>
    <row r="21" spans="2:5" ht="35.1" customHeight="1">
      <c r="B21" s="4" t="s">
        <v>6</v>
      </c>
      <c r="C21" s="18">
        <f>SUM(C9:C20)</f>
        <v>67859147103.320007</v>
      </c>
      <c r="D21" s="50"/>
      <c r="E21" s="51"/>
    </row>
    <row r="22" spans="2:5">
      <c r="C22" s="52"/>
      <c r="D22" s="52"/>
      <c r="E22" s="52"/>
    </row>
  </sheetData>
  <mergeCells count="2">
    <mergeCell ref="B6:E6"/>
    <mergeCell ref="B7:E7"/>
  </mergeCells>
  <conditionalFormatting sqref="D9:E9 C10 C12 C14 C16 C18 C20">
    <cfRule type="cellIs" dxfId="76" priority="31" stopIfTrue="1" operator="lessThan">
      <formula>0</formula>
    </cfRule>
  </conditionalFormatting>
  <conditionalFormatting sqref="D10:E10 D12:E12 D14:E14 D16:E16 D18:E18">
    <cfRule type="cellIs" dxfId="75" priority="3" stopIfTrue="1" operator="lessThan">
      <formula>0</formula>
    </cfRule>
  </conditionalFormatting>
  <conditionalFormatting sqref="D11:E11 D13:E13 D15:E15 D17:E17 D19:E19">
    <cfRule type="cellIs" dxfId="74" priority="4" stopIfTrue="1" operator="lessThan">
      <formula>0</formula>
    </cfRule>
  </conditionalFormatting>
  <conditionalFormatting sqref="D20:E20">
    <cfRule type="cellIs" dxfId="7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22"/>
  <sheetViews>
    <sheetView showGridLines="0" zoomScale="110" zoomScaleNormal="110" workbookViewId="0">
      <selection activeCell="L17" sqref="L17"/>
    </sheetView>
  </sheetViews>
  <sheetFormatPr baseColWidth="10" defaultRowHeight="15.75"/>
  <cols>
    <col min="1" max="1" width="1.7109375" style="24" customWidth="1"/>
    <col min="2" max="2" width="3.7109375" style="24" customWidth="1"/>
    <col min="3" max="3" width="36.7109375" style="24" customWidth="1"/>
    <col min="4" max="5" width="19.7109375" style="24" customWidth="1"/>
    <col min="6" max="6" width="19.5703125" style="24" customWidth="1"/>
    <col min="7" max="7" width="11.7109375" style="24" bestFit="1" customWidth="1"/>
    <col min="8" max="8" width="1.7109375" style="24" customWidth="1"/>
    <col min="9" max="9" width="17.7109375" style="24" customWidth="1"/>
    <col min="10" max="10" width="18.85546875" style="24" customWidth="1"/>
    <col min="11" max="11" width="11.7109375" style="24" bestFit="1" customWidth="1"/>
    <col min="12" max="12" width="12" style="24" bestFit="1" customWidth="1"/>
    <col min="13" max="16384" width="11.42578125" style="24"/>
  </cols>
  <sheetData>
    <row r="2" spans="2:14">
      <c r="B2" s="2" t="s">
        <v>43</v>
      </c>
      <c r="E2" s="26" t="s">
        <v>82</v>
      </c>
    </row>
    <row r="4" spans="2:14" ht="30" customHeight="1">
      <c r="B4" s="145" t="s">
        <v>83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4" ht="15" customHeight="1">
      <c r="B5" s="152"/>
      <c r="C5" s="152"/>
      <c r="D5" s="152"/>
    </row>
    <row r="6" spans="2:14" ht="33" customHeight="1">
      <c r="B6" s="155" t="s">
        <v>11</v>
      </c>
      <c r="C6" s="156"/>
      <c r="D6" s="141" t="s">
        <v>84</v>
      </c>
      <c r="E6" s="141" t="s">
        <v>79</v>
      </c>
      <c r="F6" s="153" t="s">
        <v>54</v>
      </c>
      <c r="G6" s="154"/>
      <c r="I6" s="141" t="s">
        <v>85</v>
      </c>
      <c r="J6" s="153" t="s">
        <v>53</v>
      </c>
      <c r="K6" s="154"/>
    </row>
    <row r="7" spans="2:14" ht="23.25" customHeight="1">
      <c r="B7" s="157"/>
      <c r="C7" s="158"/>
      <c r="D7" s="142"/>
      <c r="E7" s="142"/>
      <c r="F7" s="53" t="s">
        <v>55</v>
      </c>
      <c r="G7" s="53" t="s">
        <v>56</v>
      </c>
      <c r="I7" s="142"/>
      <c r="J7" s="53" t="s">
        <v>55</v>
      </c>
      <c r="K7" s="53" t="s">
        <v>56</v>
      </c>
    </row>
    <row r="8" spans="2:14" s="27" customFormat="1" ht="21.95" customHeight="1">
      <c r="B8" s="150" t="s">
        <v>12</v>
      </c>
      <c r="C8" s="151"/>
      <c r="D8" s="49">
        <f>+D9+D10</f>
        <v>6800304667.0900002</v>
      </c>
      <c r="E8" s="49">
        <f>+E9+E10</f>
        <v>6404708788.3699989</v>
      </c>
      <c r="F8" s="54">
        <f>+D8-E8</f>
        <v>395595878.72000122</v>
      </c>
      <c r="G8" s="7">
        <f>+(D8/E8-1)*100</f>
        <v>6.1766411524961873</v>
      </c>
      <c r="H8" s="6"/>
      <c r="I8" s="49">
        <f>+I9+I10</f>
        <v>2398592445.9099998</v>
      </c>
      <c r="J8" s="49">
        <f>+J9+J10</f>
        <v>4401712221.1799994</v>
      </c>
      <c r="K8" s="7">
        <f>+(D8/I8-1)*100</f>
        <v>183.51230233738346</v>
      </c>
      <c r="L8" s="55"/>
      <c r="M8" s="56"/>
    </row>
    <row r="9" spans="2:14" s="27" customFormat="1" ht="21.95" customHeight="1">
      <c r="B9" s="57"/>
      <c r="C9" s="58" t="s">
        <v>44</v>
      </c>
      <c r="D9" s="59">
        <v>1614403395.6600003</v>
      </c>
      <c r="E9" s="59">
        <v>1580221608.6599994</v>
      </c>
      <c r="F9" s="60">
        <f>+D9-E9</f>
        <v>34181787.000000954</v>
      </c>
      <c r="G9" s="61">
        <f>+(D9/E9-1)*100</f>
        <v>2.163100846911381</v>
      </c>
      <c r="H9" s="61"/>
      <c r="I9" s="62">
        <v>668445143.75999999</v>
      </c>
      <c r="J9" s="62">
        <f t="shared" ref="J9:J17" si="0">+D9-I9</f>
        <v>945958251.90000033</v>
      </c>
      <c r="K9" s="61">
        <f>+(D9/I9-1)*100</f>
        <v>141.51621277087762</v>
      </c>
      <c r="L9" s="55"/>
      <c r="M9" s="56"/>
    </row>
    <row r="10" spans="2:14" s="27" customFormat="1" ht="21.95" customHeight="1">
      <c r="B10" s="57"/>
      <c r="C10" s="58" t="s">
        <v>45</v>
      </c>
      <c r="D10" s="59">
        <v>5185901271.4299994</v>
      </c>
      <c r="E10" s="59">
        <v>4824487179.71</v>
      </c>
      <c r="F10" s="60">
        <f>+D10-E10</f>
        <v>361414091.71999931</v>
      </c>
      <c r="G10" s="8">
        <f>+(D10/E10-1)*100</f>
        <v>7.4912436961170226</v>
      </c>
      <c r="H10" s="8"/>
      <c r="I10" s="62">
        <v>1730147302.1500001</v>
      </c>
      <c r="J10" s="62">
        <f t="shared" si="0"/>
        <v>3455753969.2799993</v>
      </c>
      <c r="K10" s="8">
        <f>+(D10/I10-1)*100</f>
        <v>199.73755789380715</v>
      </c>
      <c r="L10" s="55"/>
      <c r="M10" s="56"/>
    </row>
    <row r="11" spans="2:14" s="27" customFormat="1" ht="21.95" customHeight="1">
      <c r="B11" s="150" t="s">
        <v>13</v>
      </c>
      <c r="C11" s="151"/>
      <c r="D11" s="49">
        <v>137967461.94999999</v>
      </c>
      <c r="E11" s="49">
        <v>143119561.71000004</v>
      </c>
      <c r="F11" s="54">
        <f>+D11-E11</f>
        <v>-5152099.7600000501</v>
      </c>
      <c r="G11" s="7">
        <f>+(D11/E11-1)*100</f>
        <v>-3.5998571393333623</v>
      </c>
      <c r="H11" s="63"/>
      <c r="I11" s="49">
        <v>74663032.120000005</v>
      </c>
      <c r="J11" s="49">
        <f t="shared" si="0"/>
        <v>63304429.829999983</v>
      </c>
      <c r="K11" s="7">
        <f t="shared" ref="K11:K20" si="1">+(D11/I11-1)*100</f>
        <v>84.786845688580883</v>
      </c>
      <c r="L11" s="55"/>
    </row>
    <row r="12" spans="2:14" s="27" customFormat="1" ht="21.95" customHeight="1">
      <c r="B12" s="146" t="s">
        <v>14</v>
      </c>
      <c r="C12" s="147"/>
      <c r="D12" s="64">
        <v>587887075.92999995</v>
      </c>
      <c r="E12" s="64">
        <v>561709978.27999997</v>
      </c>
      <c r="F12" s="65">
        <f t="shared" ref="F12:F16" si="2">+D12-E12</f>
        <v>26177097.649999976</v>
      </c>
      <c r="G12" s="66">
        <f>+(D12/E12-1)*100</f>
        <v>4.6602514931560091</v>
      </c>
      <c r="H12" s="66"/>
      <c r="I12" s="62">
        <v>275362616.94999999</v>
      </c>
      <c r="J12" s="65">
        <f t="shared" si="0"/>
        <v>312524458.97999996</v>
      </c>
      <c r="K12" s="66">
        <f>+(D12/I12-1)*100</f>
        <v>113.49560170571293</v>
      </c>
      <c r="L12" s="55"/>
    </row>
    <row r="13" spans="2:14" s="27" customFormat="1" ht="21.95" customHeight="1">
      <c r="B13" s="150" t="s">
        <v>15</v>
      </c>
      <c r="C13" s="151"/>
      <c r="D13" s="49">
        <v>681479503.36999965</v>
      </c>
      <c r="E13" s="49">
        <v>691863482.96999991</v>
      </c>
      <c r="F13" s="54">
        <f t="shared" si="2"/>
        <v>-10383979.600000262</v>
      </c>
      <c r="G13" s="7">
        <f t="shared" ref="G13:G19" si="3">+(D13/E13-1)*100</f>
        <v>-1.5008711769877503</v>
      </c>
      <c r="H13" s="66"/>
      <c r="I13" s="49">
        <v>235685836.13</v>
      </c>
      <c r="J13" s="54">
        <v>127682328.93000001</v>
      </c>
      <c r="K13" s="7">
        <f>+(D13/I13-1)*100</f>
        <v>189.14741528808204</v>
      </c>
      <c r="L13" s="55"/>
    </row>
    <row r="14" spans="2:14" s="27" customFormat="1" ht="21.95" customHeight="1">
      <c r="B14" s="146" t="s">
        <v>16</v>
      </c>
      <c r="C14" s="147"/>
      <c r="D14" s="64">
        <v>634381.99</v>
      </c>
      <c r="E14" s="64">
        <v>1347127.79</v>
      </c>
      <c r="F14" s="62">
        <f t="shared" si="2"/>
        <v>-712745.8</v>
      </c>
      <c r="G14" s="67">
        <f t="shared" si="3"/>
        <v>-52.908551459694856</v>
      </c>
      <c r="H14" s="66"/>
      <c r="I14" s="62">
        <v>138331.5</v>
      </c>
      <c r="J14" s="65">
        <f t="shared" si="0"/>
        <v>496050.49</v>
      </c>
      <c r="K14" s="67">
        <f>+(D14/I14-1)*100</f>
        <v>358.59546813271015</v>
      </c>
      <c r="L14" s="55"/>
    </row>
    <row r="15" spans="2:14" s="27" customFormat="1" ht="21.95" customHeight="1">
      <c r="B15" s="148" t="s">
        <v>7</v>
      </c>
      <c r="C15" s="149"/>
      <c r="D15" s="68">
        <f>+D8+D11+D12+D13+D14</f>
        <v>8208273090.3299999</v>
      </c>
      <c r="E15" s="68">
        <f>+E8+E11+E12+E13+E14</f>
        <v>7802748939.1199989</v>
      </c>
      <c r="F15" s="69">
        <f t="shared" si="2"/>
        <v>405524151.21000099</v>
      </c>
      <c r="G15" s="70">
        <f t="shared" si="3"/>
        <v>5.1971959417642877</v>
      </c>
      <c r="H15" s="66"/>
      <c r="I15" s="71">
        <f>+I8+I11+I12+I13+I14</f>
        <v>2984442262.6099997</v>
      </c>
      <c r="J15" s="68">
        <f t="shared" si="0"/>
        <v>5223830827.7200003</v>
      </c>
      <c r="K15" s="70">
        <f>+(D15/I15-1)*100</f>
        <v>175.03541258498251</v>
      </c>
      <c r="L15" s="55"/>
    </row>
    <row r="16" spans="2:14" s="27" customFormat="1" ht="21.95" customHeight="1">
      <c r="B16" s="146" t="s">
        <v>17</v>
      </c>
      <c r="C16" s="147"/>
      <c r="D16" s="59">
        <f>+SUM(D17:D19)</f>
        <v>878056471.12</v>
      </c>
      <c r="E16" s="59">
        <f>+SUM(E17:E19)</f>
        <v>636721275.77999997</v>
      </c>
      <c r="F16" s="65">
        <f t="shared" si="2"/>
        <v>241335195.34000003</v>
      </c>
      <c r="G16" s="66">
        <f t="shared" si="3"/>
        <v>37.902800569112152</v>
      </c>
      <c r="H16" s="61"/>
      <c r="I16" s="59">
        <f>+I17+I19+I18</f>
        <v>372781897.47999996</v>
      </c>
      <c r="J16" s="65">
        <f>+D16-I16</f>
        <v>505274573.64000005</v>
      </c>
      <c r="K16" s="66">
        <f t="shared" si="1"/>
        <v>135.54160678285308</v>
      </c>
      <c r="L16" s="55"/>
      <c r="N16" s="133"/>
    </row>
    <row r="17" spans="1:12" s="27" customFormat="1" ht="21.95" customHeight="1">
      <c r="A17" s="72"/>
      <c r="B17" s="73"/>
      <c r="C17" s="74" t="s">
        <v>18</v>
      </c>
      <c r="D17" s="59">
        <v>657878486.72000003</v>
      </c>
      <c r="E17" s="59">
        <v>485985146.25</v>
      </c>
      <c r="F17" s="60">
        <f t="shared" ref="F17:F19" si="4">+D17-E17</f>
        <v>171893340.47000003</v>
      </c>
      <c r="G17" s="61">
        <f t="shared" si="3"/>
        <v>35.370081122103848</v>
      </c>
      <c r="H17" s="66"/>
      <c r="I17" s="62">
        <v>296842143.58999997</v>
      </c>
      <c r="J17" s="60">
        <f t="shared" si="0"/>
        <v>361036343.13000005</v>
      </c>
      <c r="K17" s="61">
        <f t="shared" si="1"/>
        <v>121.6257027265864</v>
      </c>
      <c r="L17" s="55"/>
    </row>
    <row r="18" spans="1:12" s="27" customFormat="1" ht="21.95" customHeight="1">
      <c r="A18" s="72"/>
      <c r="B18" s="75"/>
      <c r="C18" s="74" t="s">
        <v>20</v>
      </c>
      <c r="D18" s="76">
        <v>65320786.239999995</v>
      </c>
      <c r="E18" s="76">
        <v>62412219.819999993</v>
      </c>
      <c r="F18" s="60">
        <f>+D18-E18</f>
        <v>2908566.4200000018</v>
      </c>
      <c r="G18" s="61">
        <f t="shared" si="3"/>
        <v>4.660251515469982</v>
      </c>
      <c r="H18" s="66"/>
      <c r="I18" s="77">
        <v>30595846.32</v>
      </c>
      <c r="J18" s="60">
        <f>+D18-I18</f>
        <v>34724939.919999994</v>
      </c>
      <c r="K18" s="61">
        <f t="shared" si="1"/>
        <v>113.49560184351191</v>
      </c>
      <c r="L18" s="55"/>
    </row>
    <row r="19" spans="1:12" s="27" customFormat="1" ht="21.95" customHeight="1">
      <c r="A19" s="72"/>
      <c r="C19" s="74" t="s">
        <v>19</v>
      </c>
      <c r="D19" s="64">
        <v>154857198.16</v>
      </c>
      <c r="E19" s="64">
        <v>88323909.710000008</v>
      </c>
      <c r="F19" s="60">
        <f t="shared" si="4"/>
        <v>66533288.449999988</v>
      </c>
      <c r="G19" s="61">
        <f t="shared" si="3"/>
        <v>75.328740166115082</v>
      </c>
      <c r="H19" s="66"/>
      <c r="I19" s="65">
        <v>45343907.57</v>
      </c>
      <c r="J19" s="60">
        <f t="shared" ref="J19" si="5">+D19-I19</f>
        <v>109513290.59</v>
      </c>
      <c r="K19" s="61">
        <f t="shared" si="1"/>
        <v>241.51710000056354</v>
      </c>
      <c r="L19" s="55"/>
    </row>
    <row r="20" spans="1:12" s="27" customFormat="1" ht="35.1" customHeight="1">
      <c r="A20" s="72"/>
      <c r="B20" s="143" t="s">
        <v>21</v>
      </c>
      <c r="C20" s="144"/>
      <c r="D20" s="78">
        <f>+D15+D16</f>
        <v>9086329561.4500008</v>
      </c>
      <c r="E20" s="78">
        <f>+E15+E16</f>
        <v>8439470214.8999987</v>
      </c>
      <c r="F20" s="79">
        <f>+F15+F16</f>
        <v>646859346.55000103</v>
      </c>
      <c r="G20" s="80">
        <f>+(D20/E20-1)*100</f>
        <v>7.6646913855796583</v>
      </c>
      <c r="H20" s="66"/>
      <c r="I20" s="79">
        <f>+I15+I16</f>
        <v>3357224160.0899997</v>
      </c>
      <c r="J20" s="81">
        <f>+J15+J16</f>
        <v>5729105401.3600006</v>
      </c>
      <c r="K20" s="80">
        <f t="shared" si="1"/>
        <v>170.65007065856506</v>
      </c>
      <c r="L20" s="55"/>
    </row>
    <row r="21" spans="1:12">
      <c r="B21" s="52"/>
      <c r="C21" s="52"/>
      <c r="D21" s="52"/>
      <c r="E21" s="52"/>
      <c r="G21" s="52"/>
      <c r="K21" s="52"/>
    </row>
    <row r="22" spans="1:12">
      <c r="F22" s="82"/>
    </row>
  </sheetData>
  <mergeCells count="16">
    <mergeCell ref="I6:I7"/>
    <mergeCell ref="B20:C20"/>
    <mergeCell ref="B4:K4"/>
    <mergeCell ref="B14:C14"/>
    <mergeCell ref="B15:C15"/>
    <mergeCell ref="B16:C16"/>
    <mergeCell ref="B8:C8"/>
    <mergeCell ref="B11:C11"/>
    <mergeCell ref="B12:C12"/>
    <mergeCell ref="B13:C13"/>
    <mergeCell ref="B5:D5"/>
    <mergeCell ref="F6:G6"/>
    <mergeCell ref="J6:K6"/>
    <mergeCell ref="B6:C7"/>
    <mergeCell ref="D6:D7"/>
    <mergeCell ref="E6:E7"/>
  </mergeCells>
  <conditionalFormatting sqref="B8">
    <cfRule type="cellIs" dxfId="72" priority="25" stopIfTrue="1" operator="lessThan">
      <formula>0</formula>
    </cfRule>
  </conditionalFormatting>
  <conditionalFormatting sqref="B11">
    <cfRule type="cellIs" dxfId="71" priority="18" stopIfTrue="1" operator="lessThan">
      <formula>0</formula>
    </cfRule>
  </conditionalFormatting>
  <conditionalFormatting sqref="B13">
    <cfRule type="cellIs" dxfId="70" priority="13" stopIfTrue="1" operator="lessThan">
      <formula>0</formula>
    </cfRule>
  </conditionalFormatting>
  <conditionalFormatting sqref="D8:E8">
    <cfRule type="cellIs" dxfId="69" priority="6" stopIfTrue="1" operator="lessThan">
      <formula>0</formula>
    </cfRule>
  </conditionalFormatting>
  <conditionalFormatting sqref="D11:E11">
    <cfRule type="cellIs" dxfId="68" priority="3" stopIfTrue="1" operator="lessThan">
      <formula>0</formula>
    </cfRule>
  </conditionalFormatting>
  <conditionalFormatting sqref="D13:E13">
    <cfRule type="cellIs" dxfId="67" priority="2" stopIfTrue="1" operator="lessThan">
      <formula>0</formula>
    </cfRule>
  </conditionalFormatting>
  <conditionalFormatting sqref="G8">
    <cfRule type="cellIs" dxfId="66" priority="4" stopIfTrue="1" operator="lessThan">
      <formula>0</formula>
    </cfRule>
  </conditionalFormatting>
  <conditionalFormatting sqref="G11">
    <cfRule type="cellIs" dxfId="65" priority="5" stopIfTrue="1" operator="lessThan">
      <formula>0</formula>
    </cfRule>
  </conditionalFormatting>
  <conditionalFormatting sqref="G13">
    <cfRule type="cellIs" dxfId="64" priority="10" stopIfTrue="1" operator="lessThan">
      <formula>0</formula>
    </cfRule>
  </conditionalFormatting>
  <conditionalFormatting sqref="G9:H10">
    <cfRule type="cellIs" dxfId="63" priority="46" stopIfTrue="1" operator="lessThan">
      <formula>0</formula>
    </cfRule>
  </conditionalFormatting>
  <conditionalFormatting sqref="G12:H12 H13:H15">
    <cfRule type="cellIs" dxfId="62" priority="44" stopIfTrue="1" operator="lessThan">
      <formula>0</formula>
    </cfRule>
  </conditionalFormatting>
  <conditionalFormatting sqref="G14:H20">
    <cfRule type="cellIs" dxfId="61" priority="1" stopIfTrue="1" operator="lessThan">
      <formula>0</formula>
    </cfRule>
  </conditionalFormatting>
  <conditionalFormatting sqref="H8:J8">
    <cfRule type="cellIs" dxfId="60" priority="21" stopIfTrue="1" operator="lessThan">
      <formula>0</formula>
    </cfRule>
  </conditionalFormatting>
  <conditionalFormatting sqref="H11:J11">
    <cfRule type="cellIs" dxfId="59" priority="16" stopIfTrue="1" operator="lessThan">
      <formula>0</formula>
    </cfRule>
  </conditionalFormatting>
  <conditionalFormatting sqref="I13">
    <cfRule type="cellIs" dxfId="58" priority="9" stopIfTrue="1" operator="lessThan">
      <formula>0</formula>
    </cfRule>
  </conditionalFormatting>
  <conditionalFormatting sqref="K8">
    <cfRule type="cellIs" dxfId="57" priority="19" stopIfTrue="1" operator="lessThan">
      <formula>0</formula>
    </cfRule>
  </conditionalFormatting>
  <conditionalFormatting sqref="K9:K10">
    <cfRule type="cellIs" dxfId="56" priority="39" stopIfTrue="1" operator="lessThan">
      <formula>0</formula>
    </cfRule>
  </conditionalFormatting>
  <conditionalFormatting sqref="K11">
    <cfRule type="cellIs" dxfId="55" priority="15" stopIfTrue="1" operator="lessThan">
      <formula>0</formula>
    </cfRule>
  </conditionalFormatting>
  <conditionalFormatting sqref="K12 K14:K20">
    <cfRule type="cellIs" dxfId="54" priority="38" stopIfTrue="1" operator="lessThan">
      <formula>0</formula>
    </cfRule>
  </conditionalFormatting>
  <conditionalFormatting sqref="K13">
    <cfRule type="cellIs" dxfId="53" priority="8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1"/>
  <sheetViews>
    <sheetView showGridLines="0" topLeftCell="A10" zoomScale="110" zoomScaleNormal="110" workbookViewId="0">
      <selection activeCell="H18" sqref="H18"/>
    </sheetView>
  </sheetViews>
  <sheetFormatPr baseColWidth="10" defaultRowHeight="15.75"/>
  <cols>
    <col min="1" max="1" width="1.7109375" style="24" customWidth="1"/>
    <col min="2" max="2" width="3.7109375" style="24" customWidth="1"/>
    <col min="3" max="3" width="43.42578125" style="24" customWidth="1"/>
    <col min="4" max="6" width="20.7109375" style="24" customWidth="1"/>
    <col min="7" max="7" width="18.5703125" style="24" customWidth="1"/>
    <col min="8" max="16384" width="11.42578125" style="24"/>
  </cols>
  <sheetData>
    <row r="2" spans="2:7">
      <c r="B2" s="2" t="s">
        <v>43</v>
      </c>
      <c r="D2" s="26" t="s">
        <v>82</v>
      </c>
    </row>
    <row r="5" spans="2:7" ht="30" customHeight="1">
      <c r="C5" s="139" t="s">
        <v>69</v>
      </c>
      <c r="D5" s="139"/>
      <c r="E5" s="139"/>
      <c r="F5" s="139"/>
      <c r="G5" s="139"/>
    </row>
    <row r="6" spans="2:7" ht="15" customHeight="1">
      <c r="C6" s="27"/>
      <c r="D6" s="159" t="s">
        <v>10</v>
      </c>
      <c r="E6" s="159"/>
      <c r="F6" s="159"/>
      <c r="G6" s="159"/>
    </row>
    <row r="7" spans="2:7" ht="50.1" customHeight="1">
      <c r="B7" s="155" t="s">
        <v>11</v>
      </c>
      <c r="C7" s="156"/>
      <c r="D7" s="141" t="s">
        <v>86</v>
      </c>
      <c r="E7" s="141" t="s">
        <v>87</v>
      </c>
      <c r="F7" s="153" t="s">
        <v>52</v>
      </c>
      <c r="G7" s="154"/>
    </row>
    <row r="8" spans="2:7" ht="26.25" customHeight="1">
      <c r="B8" s="157"/>
      <c r="C8" s="158"/>
      <c r="D8" s="142"/>
      <c r="E8" s="142"/>
      <c r="F8" s="45" t="s">
        <v>55</v>
      </c>
      <c r="G8" s="21" t="s">
        <v>56</v>
      </c>
    </row>
    <row r="9" spans="2:7" ht="21.95" customHeight="1">
      <c r="B9" s="150" t="s">
        <v>12</v>
      </c>
      <c r="C9" s="151"/>
      <c r="D9" s="49">
        <f>+D10+D11</f>
        <v>48593103581.289993</v>
      </c>
      <c r="E9" s="83">
        <f>+E10+E11</f>
        <v>20097215705.559998</v>
      </c>
      <c r="F9" s="54">
        <f>+D9-E9</f>
        <v>28495887875.729996</v>
      </c>
      <c r="G9" s="7">
        <f>+(D9/E9-1)*100</f>
        <v>141.79022752811704</v>
      </c>
    </row>
    <row r="10" spans="2:7" ht="21.95" customHeight="1">
      <c r="B10" s="84"/>
      <c r="C10" s="85" t="s">
        <v>44</v>
      </c>
      <c r="D10" s="86">
        <v>13266525657.890001</v>
      </c>
      <c r="E10" s="87">
        <v>5928026189.4400005</v>
      </c>
      <c r="F10" s="88">
        <f t="shared" ref="F10:F20" si="0">+D10-E10</f>
        <v>7338499468.4500008</v>
      </c>
      <c r="G10" s="89">
        <f t="shared" ref="G10:G20" si="1">+(D10/E10-1)*100</f>
        <v>123.79330377322847</v>
      </c>
    </row>
    <row r="11" spans="2:7" ht="21.95" customHeight="1">
      <c r="B11" s="84"/>
      <c r="C11" s="85" t="s">
        <v>45</v>
      </c>
      <c r="D11" s="86">
        <v>35326577923.399994</v>
      </c>
      <c r="E11" s="87">
        <v>14169189516.119999</v>
      </c>
      <c r="F11" s="88">
        <f t="shared" si="0"/>
        <v>21157388407.279995</v>
      </c>
      <c r="G11" s="90">
        <f t="shared" si="1"/>
        <v>149.31967974039492</v>
      </c>
    </row>
    <row r="12" spans="2:7" ht="21.95" customHeight="1">
      <c r="B12" s="150" t="s">
        <v>13</v>
      </c>
      <c r="C12" s="151"/>
      <c r="D12" s="49">
        <v>2050667554.7100003</v>
      </c>
      <c r="E12" s="83">
        <v>1146473583.1900001</v>
      </c>
      <c r="F12" s="54">
        <f t="shared" si="0"/>
        <v>904193971.52000022</v>
      </c>
      <c r="G12" s="7">
        <f>+(D12/E12-1)*100</f>
        <v>78.86740564960337</v>
      </c>
    </row>
    <row r="13" spans="2:7" ht="21.95" customHeight="1">
      <c r="B13" s="146" t="s">
        <v>14</v>
      </c>
      <c r="C13" s="147"/>
      <c r="D13" s="64">
        <v>6028714721.54</v>
      </c>
      <c r="E13" s="91">
        <v>3204116683.2000003</v>
      </c>
      <c r="F13" s="65">
        <f t="shared" si="0"/>
        <v>2824598038.3399997</v>
      </c>
      <c r="G13" s="66">
        <f t="shared" si="1"/>
        <v>88.155280147882451</v>
      </c>
    </row>
    <row r="14" spans="2:7" ht="21.95" customHeight="1">
      <c r="B14" s="150" t="s">
        <v>15</v>
      </c>
      <c r="C14" s="151"/>
      <c r="D14" s="49">
        <v>5813565944.2700005</v>
      </c>
      <c r="E14" s="83">
        <v>1915087655.7200003</v>
      </c>
      <c r="F14" s="54">
        <f t="shared" si="0"/>
        <v>3898478288.5500002</v>
      </c>
      <c r="G14" s="7">
        <f>+(D14/E14-1)*100</f>
        <v>203.56657184364337</v>
      </c>
    </row>
    <row r="15" spans="2:7" ht="21.95" customHeight="1">
      <c r="B15" s="146" t="s">
        <v>16</v>
      </c>
      <c r="C15" s="147"/>
      <c r="D15" s="92">
        <v>4657876.79</v>
      </c>
      <c r="E15" s="93">
        <v>1884548.3800000004</v>
      </c>
      <c r="F15" s="86">
        <f t="shared" si="0"/>
        <v>2773328.4099999997</v>
      </c>
      <c r="G15" s="94">
        <f t="shared" si="1"/>
        <v>147.16143344645783</v>
      </c>
    </row>
    <row r="16" spans="2:7" ht="21.95" customHeight="1">
      <c r="B16" s="148" t="s">
        <v>7</v>
      </c>
      <c r="C16" s="149"/>
      <c r="D16" s="95">
        <f>+D9+D12+D13+D14+D15</f>
        <v>62490709678.599998</v>
      </c>
      <c r="E16" s="68">
        <f>+E9+E12+E13+E14+E15</f>
        <v>26364778176.049999</v>
      </c>
      <c r="F16" s="69">
        <f t="shared" si="0"/>
        <v>36125931502.550003</v>
      </c>
      <c r="G16" s="70">
        <f>+(D16/E16-1)*100</f>
        <v>137.02346085114087</v>
      </c>
    </row>
    <row r="17" spans="1:7" ht="21.95" customHeight="1">
      <c r="B17" s="146" t="s">
        <v>17</v>
      </c>
      <c r="C17" s="147"/>
      <c r="D17" s="92">
        <f>+D18+D20+D19</f>
        <v>5368437424.7099991</v>
      </c>
      <c r="E17" s="93">
        <f>+E18+E20+E19</f>
        <v>3516215041.1100001</v>
      </c>
      <c r="F17" s="92">
        <f t="shared" si="0"/>
        <v>1852222383.599999</v>
      </c>
      <c r="G17" s="90">
        <f t="shared" si="1"/>
        <v>52.676595769731094</v>
      </c>
    </row>
    <row r="18" spans="1:7" ht="21.95" customHeight="1">
      <c r="A18" s="96"/>
      <c r="B18" s="97"/>
      <c r="C18" s="98" t="s">
        <v>18</v>
      </c>
      <c r="D18" s="86">
        <v>3936008081.8899994</v>
      </c>
      <c r="E18" s="87">
        <v>2793200023.4900002</v>
      </c>
      <c r="F18" s="88">
        <f t="shared" si="0"/>
        <v>1142808058.3999991</v>
      </c>
      <c r="G18" s="89">
        <f t="shared" si="1"/>
        <v>40.91393558604166</v>
      </c>
    </row>
    <row r="19" spans="1:7" ht="21.95" customHeight="1">
      <c r="A19" s="96"/>
      <c r="B19" s="52"/>
      <c r="C19" s="99" t="s">
        <v>20</v>
      </c>
      <c r="D19" s="100">
        <v>668605496.83000004</v>
      </c>
      <c r="E19" s="101">
        <v>356015326.36000007</v>
      </c>
      <c r="F19" s="88">
        <f t="shared" si="0"/>
        <v>312590170.46999997</v>
      </c>
      <c r="G19" s="90">
        <f t="shared" si="1"/>
        <v>87.802447626625792</v>
      </c>
    </row>
    <row r="20" spans="1:7" ht="21.95" customHeight="1">
      <c r="A20" s="96"/>
      <c r="C20" s="98" t="s">
        <v>19</v>
      </c>
      <c r="D20" s="92">
        <v>763823845.99000001</v>
      </c>
      <c r="E20" s="93">
        <v>366999691.25999999</v>
      </c>
      <c r="F20" s="88">
        <f t="shared" si="0"/>
        <v>396824154.73000002</v>
      </c>
      <c r="G20" s="90">
        <f t="shared" si="1"/>
        <v>108.12656364031406</v>
      </c>
    </row>
    <row r="21" spans="1:7" ht="35.1" customHeight="1">
      <c r="A21" s="96"/>
      <c r="B21" s="160" t="s">
        <v>21</v>
      </c>
      <c r="C21" s="144"/>
      <c r="D21" s="102">
        <f>+D16+D17</f>
        <v>67859147103.309998</v>
      </c>
      <c r="E21" s="102">
        <f>+E16+E17</f>
        <v>29880993217.16</v>
      </c>
      <c r="F21" s="102">
        <f>+F16+F17</f>
        <v>37978153886.150002</v>
      </c>
      <c r="G21" s="103">
        <f>+(D21/E21-1)*100</f>
        <v>127.09803054451343</v>
      </c>
    </row>
  </sheetData>
  <mergeCells count="14">
    <mergeCell ref="D6:G6"/>
    <mergeCell ref="B21:C21"/>
    <mergeCell ref="C5:G5"/>
    <mergeCell ref="B12:C12"/>
    <mergeCell ref="B13:C13"/>
    <mergeCell ref="B14:C14"/>
    <mergeCell ref="B17:C17"/>
    <mergeCell ref="B15:C15"/>
    <mergeCell ref="B16:C16"/>
    <mergeCell ref="B9:C9"/>
    <mergeCell ref="D7:D8"/>
    <mergeCell ref="E7:E8"/>
    <mergeCell ref="B7:C8"/>
    <mergeCell ref="F7:G7"/>
  </mergeCells>
  <conditionalFormatting sqref="B9">
    <cfRule type="cellIs" dxfId="52" priority="12" stopIfTrue="1" operator="lessThan">
      <formula>0</formula>
    </cfRule>
  </conditionalFormatting>
  <conditionalFormatting sqref="B12">
    <cfRule type="cellIs" dxfId="51" priority="8" stopIfTrue="1" operator="lessThan">
      <formula>0</formula>
    </cfRule>
  </conditionalFormatting>
  <conditionalFormatting sqref="B14">
    <cfRule type="cellIs" dxfId="50" priority="4" stopIfTrue="1" operator="lessThan">
      <formula>0</formula>
    </cfRule>
  </conditionalFormatting>
  <conditionalFormatting sqref="D9:E9">
    <cfRule type="cellIs" dxfId="49" priority="10" stopIfTrue="1" operator="lessThan">
      <formula>0</formula>
    </cfRule>
  </conditionalFormatting>
  <conditionalFormatting sqref="D12:E12">
    <cfRule type="cellIs" dxfId="48" priority="7" stopIfTrue="1" operator="lessThan">
      <formula>0</formula>
    </cfRule>
  </conditionalFormatting>
  <conditionalFormatting sqref="D14:E14">
    <cfRule type="cellIs" dxfId="47" priority="3" stopIfTrue="1" operator="lessThan">
      <formula>0</formula>
    </cfRule>
  </conditionalFormatting>
  <conditionalFormatting sqref="G9">
    <cfRule type="cellIs" dxfId="46" priority="9" stopIfTrue="1" operator="lessThan">
      <formula>0</formula>
    </cfRule>
  </conditionalFormatting>
  <conditionalFormatting sqref="G10:G11">
    <cfRule type="cellIs" dxfId="45" priority="17" stopIfTrue="1" operator="lessThan">
      <formula>0</formula>
    </cfRule>
  </conditionalFormatting>
  <conditionalFormatting sqref="G12">
    <cfRule type="cellIs" dxfId="44" priority="6" stopIfTrue="1" operator="lessThan">
      <formula>0</formula>
    </cfRule>
  </conditionalFormatting>
  <conditionalFormatting sqref="G13">
    <cfRule type="cellIs" dxfId="43" priority="5" stopIfTrue="1" operator="lessThan">
      <formula>0</formula>
    </cfRule>
  </conditionalFormatting>
  <conditionalFormatting sqref="G14">
    <cfRule type="cellIs" dxfId="42" priority="2" stopIfTrue="1" operator="lessThan">
      <formula>0</formula>
    </cfRule>
  </conditionalFormatting>
  <conditionalFormatting sqref="G15:G21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22"/>
  <sheetViews>
    <sheetView showGridLines="0" topLeftCell="F1" zoomScaleNormal="100" workbookViewId="0">
      <selection activeCell="V14" sqref="V14"/>
    </sheetView>
  </sheetViews>
  <sheetFormatPr baseColWidth="10" defaultRowHeight="15.75"/>
  <cols>
    <col min="1" max="1" width="1.7109375" style="24" customWidth="1"/>
    <col min="2" max="2" width="15.85546875" style="24" customWidth="1"/>
    <col min="3" max="3" width="20.7109375" style="24" customWidth="1"/>
    <col min="4" max="4" width="15.5703125" style="24" customWidth="1"/>
    <col min="5" max="5" width="20.7109375" style="24" customWidth="1"/>
    <col min="6" max="6" width="15.140625" style="24" customWidth="1"/>
    <col min="7" max="7" width="20.7109375" style="24" customWidth="1"/>
    <col min="8" max="8" width="1.7109375" style="24" customWidth="1"/>
    <col min="9" max="9" width="20.7109375" style="24" customWidth="1"/>
    <col min="10" max="10" width="15.140625" style="24" customWidth="1"/>
    <col min="11" max="11" width="20.7109375" style="24" customWidth="1"/>
    <col min="12" max="12" width="14.42578125" style="24" customWidth="1"/>
    <col min="13" max="13" width="20.7109375" style="24" customWidth="1"/>
    <col min="14" max="14" width="1.7109375" style="24" customWidth="1"/>
    <col min="15" max="16" width="15.5703125" style="24" customWidth="1"/>
    <col min="17" max="17" width="3.7109375" style="24" customWidth="1"/>
    <col min="18" max="19" width="16.7109375" style="24" customWidth="1"/>
    <col min="20" max="16384" width="11.42578125" style="24"/>
  </cols>
  <sheetData>
    <row r="2" spans="2:21">
      <c r="B2" s="2" t="s">
        <v>43</v>
      </c>
      <c r="E2" s="26" t="s">
        <v>82</v>
      </c>
    </row>
    <row r="4" spans="2:21" ht="30" customHeight="1">
      <c r="B4" s="139" t="s">
        <v>72</v>
      </c>
      <c r="C4" s="139"/>
      <c r="D4" s="139"/>
      <c r="E4" s="139"/>
      <c r="F4" s="139"/>
      <c r="G4" s="139"/>
      <c r="I4" s="145" t="s">
        <v>73</v>
      </c>
      <c r="J4" s="145"/>
      <c r="K4" s="145"/>
      <c r="L4" s="145"/>
      <c r="M4" s="145"/>
      <c r="O4" s="139" t="s">
        <v>74</v>
      </c>
      <c r="P4" s="139"/>
      <c r="R4" s="139" t="s">
        <v>75</v>
      </c>
      <c r="S4" s="139"/>
    </row>
    <row r="5" spans="2:21" ht="15" customHeight="1">
      <c r="C5" s="159" t="s">
        <v>10</v>
      </c>
      <c r="D5" s="159"/>
      <c r="E5" s="159"/>
      <c r="F5" s="159"/>
      <c r="G5" s="159"/>
      <c r="I5" s="159" t="s">
        <v>10</v>
      </c>
      <c r="J5" s="159"/>
      <c r="K5" s="159"/>
      <c r="O5" s="159" t="s">
        <v>39</v>
      </c>
      <c r="P5" s="159"/>
      <c r="R5" s="159" t="s">
        <v>39</v>
      </c>
      <c r="S5" s="159"/>
      <c r="T5" s="27"/>
      <c r="U5" s="27"/>
    </row>
    <row r="6" spans="2:21" ht="49.5" customHeight="1">
      <c r="B6" s="161" t="s">
        <v>0</v>
      </c>
      <c r="C6" s="165" t="s">
        <v>36</v>
      </c>
      <c r="D6" s="166"/>
      <c r="E6" s="165" t="s">
        <v>37</v>
      </c>
      <c r="F6" s="166"/>
      <c r="G6" s="163" t="s">
        <v>38</v>
      </c>
      <c r="I6" s="165" t="s">
        <v>36</v>
      </c>
      <c r="J6" s="166"/>
      <c r="K6" s="165" t="s">
        <v>37</v>
      </c>
      <c r="L6" s="166"/>
      <c r="M6" s="163" t="s">
        <v>38</v>
      </c>
      <c r="O6" s="167" t="s">
        <v>36</v>
      </c>
      <c r="P6" s="167" t="s">
        <v>37</v>
      </c>
      <c r="R6" s="167" t="s">
        <v>36</v>
      </c>
      <c r="S6" s="167" t="s">
        <v>37</v>
      </c>
    </row>
    <row r="7" spans="2:21" ht="31.5" customHeight="1">
      <c r="B7" s="162"/>
      <c r="C7" s="111" t="s">
        <v>55</v>
      </c>
      <c r="D7" s="112" t="s">
        <v>62</v>
      </c>
      <c r="E7" s="111" t="s">
        <v>55</v>
      </c>
      <c r="F7" s="112" t="s">
        <v>62</v>
      </c>
      <c r="G7" s="164"/>
      <c r="I7" s="111" t="s">
        <v>55</v>
      </c>
      <c r="J7" s="112" t="s">
        <v>62</v>
      </c>
      <c r="K7" s="111" t="s">
        <v>55</v>
      </c>
      <c r="L7" s="112" t="s">
        <v>62</v>
      </c>
      <c r="M7" s="164"/>
      <c r="O7" s="168"/>
      <c r="P7" s="168"/>
      <c r="R7" s="168"/>
      <c r="S7" s="168"/>
    </row>
    <row r="8" spans="2:21">
      <c r="B8" s="111">
        <v>44197</v>
      </c>
      <c r="C8" s="104">
        <v>1038769891.27</v>
      </c>
      <c r="D8" s="105">
        <f t="shared" ref="D8:D14" si="0">+C8/G8*100</f>
        <v>32.271284087185229</v>
      </c>
      <c r="E8" s="104">
        <v>2180097658.1700001</v>
      </c>
      <c r="F8" s="106">
        <f t="shared" ref="F8:F14" si="1">+E8/G8*100</f>
        <v>67.728715912814764</v>
      </c>
      <c r="G8" s="104">
        <f t="shared" ref="G8:G14" si="2">+C8+E8</f>
        <v>3218867549.4400001</v>
      </c>
      <c r="H8" s="27"/>
      <c r="I8" s="104">
        <v>482695758.06</v>
      </c>
      <c r="J8" s="105">
        <f t="shared" ref="J8:J14" si="3">+I8/M8*100</f>
        <v>32.765910337932638</v>
      </c>
      <c r="K8" s="107">
        <v>990468738.46000004</v>
      </c>
      <c r="L8" s="106">
        <f t="shared" ref="L8:L14" si="4">+K8/M8*100</f>
        <v>67.234089662067362</v>
      </c>
      <c r="M8" s="104">
        <f t="shared" ref="M8:M14" si="5">+I8+K8</f>
        <v>1473164496.52</v>
      </c>
      <c r="N8" s="27"/>
      <c r="O8" s="8">
        <v>83.8</v>
      </c>
      <c r="P8" s="8">
        <v>20.16</v>
      </c>
      <c r="Q8" s="27"/>
      <c r="R8" s="8">
        <f t="shared" ref="R8:R9" si="6">+(C8/I8-1)*100</f>
        <v>115.2017857884052</v>
      </c>
      <c r="S8" s="8">
        <f t="shared" ref="S8:S9" si="7">+(E8/K8-1)*100</f>
        <v>120.10766958275312</v>
      </c>
      <c r="T8" s="108"/>
      <c r="U8" s="108"/>
    </row>
    <row r="9" spans="2:21">
      <c r="B9" s="111">
        <v>44228</v>
      </c>
      <c r="C9" s="113">
        <v>790982281.13</v>
      </c>
      <c r="D9" s="114">
        <f t="shared" si="0"/>
        <v>30.338736342774858</v>
      </c>
      <c r="E9" s="113">
        <v>1816187220.5699999</v>
      </c>
      <c r="F9" s="114">
        <f t="shared" si="1"/>
        <v>69.661263657225149</v>
      </c>
      <c r="G9" s="113">
        <f t="shared" si="2"/>
        <v>2607169501.6999998</v>
      </c>
      <c r="H9" s="27"/>
      <c r="I9" s="113">
        <v>380848875.30000001</v>
      </c>
      <c r="J9" s="114">
        <f t="shared" si="3"/>
        <v>30.258174407273991</v>
      </c>
      <c r="K9" s="33">
        <v>877815544.35000002</v>
      </c>
      <c r="L9" s="114">
        <f t="shared" si="4"/>
        <v>69.741825592726002</v>
      </c>
      <c r="M9" s="113">
        <f t="shared" si="5"/>
        <v>1258664419.6500001</v>
      </c>
      <c r="N9" s="27"/>
      <c r="O9" s="115">
        <f t="shared" ref="O9" si="8">+(C9/C8-1)*100</f>
        <v>-23.85394611669528</v>
      </c>
      <c r="P9" s="115">
        <f t="shared" ref="P9" si="9">+(E9/E8-1)*100</f>
        <v>-16.692391564948096</v>
      </c>
      <c r="Q9" s="27"/>
      <c r="R9" s="115">
        <f t="shared" si="6"/>
        <v>107.689278459056</v>
      </c>
      <c r="S9" s="115">
        <f t="shared" si="7"/>
        <v>106.8985030237577</v>
      </c>
      <c r="T9" s="108"/>
      <c r="U9" s="108"/>
    </row>
    <row r="10" spans="2:21" s="109" customFormat="1">
      <c r="B10" s="111">
        <v>44256</v>
      </c>
      <c r="C10" s="104">
        <v>869480660.09000003</v>
      </c>
      <c r="D10" s="105">
        <f t="shared" si="0"/>
        <v>26.120095805007026</v>
      </c>
      <c r="E10" s="104">
        <v>2459299856.5700002</v>
      </c>
      <c r="F10" s="106">
        <f t="shared" si="1"/>
        <v>73.87990419499296</v>
      </c>
      <c r="G10" s="104">
        <f t="shared" si="2"/>
        <v>3328780516.6600003</v>
      </c>
      <c r="H10" s="27"/>
      <c r="I10" s="104">
        <v>400532822.56999999</v>
      </c>
      <c r="J10" s="105">
        <f t="shared" si="3"/>
        <v>27.03290118587498</v>
      </c>
      <c r="K10" s="107">
        <v>1081116593.51</v>
      </c>
      <c r="L10" s="106">
        <f t="shared" si="4"/>
        <v>72.967098814125038</v>
      </c>
      <c r="M10" s="104">
        <f t="shared" si="5"/>
        <v>1481649416.0799999</v>
      </c>
      <c r="N10" s="27"/>
      <c r="O10" s="8">
        <f t="shared" ref="O10" si="10">+(C10/C9-1)*100</f>
        <v>9.924164021456594</v>
      </c>
      <c r="P10" s="8">
        <f t="shared" ref="P10" si="11">+(E10/E9-1)*100</f>
        <v>35.410040810559337</v>
      </c>
      <c r="Q10" s="27"/>
      <c r="R10" s="8">
        <f t="shared" ref="R10" si="12">+(C10/I10-1)*100</f>
        <v>117.08100088053169</v>
      </c>
      <c r="S10" s="8">
        <f t="shared" ref="S10" si="13">+(E10/K10-1)*100</f>
        <v>127.4777643163843</v>
      </c>
      <c r="T10" s="108"/>
      <c r="U10" s="108"/>
    </row>
    <row r="11" spans="2:21">
      <c r="B11" s="111">
        <v>44287</v>
      </c>
      <c r="C11" s="113">
        <v>1039652216.29</v>
      </c>
      <c r="D11" s="114">
        <f t="shared" si="0"/>
        <v>29.319188259279009</v>
      </c>
      <c r="E11" s="113">
        <v>2506326639.25</v>
      </c>
      <c r="F11" s="114">
        <f t="shared" si="1"/>
        <v>70.680811740720983</v>
      </c>
      <c r="G11" s="113">
        <f t="shared" si="2"/>
        <v>3545978855.54</v>
      </c>
      <c r="H11" s="27"/>
      <c r="I11" s="113">
        <v>466356485.5</v>
      </c>
      <c r="J11" s="114">
        <f t="shared" si="3"/>
        <v>29.738351724501282</v>
      </c>
      <c r="K11" s="33">
        <v>1101842350.2</v>
      </c>
      <c r="L11" s="114">
        <f t="shared" si="4"/>
        <v>70.261648275498729</v>
      </c>
      <c r="M11" s="113">
        <f t="shared" si="5"/>
        <v>1568198835.7</v>
      </c>
      <c r="N11" s="27"/>
      <c r="O11" s="115">
        <f t="shared" ref="O11" si="14">+(C11/C10-1)*100</f>
        <v>19.571632126053906</v>
      </c>
      <c r="P11" s="115">
        <f t="shared" ref="P11" si="15">+(E11/E10-1)*100</f>
        <v>1.9122020665502948</v>
      </c>
      <c r="Q11" s="27"/>
      <c r="R11" s="115">
        <f t="shared" ref="R11" si="16">+(C11/I11-1)*100</f>
        <v>122.93079406311804</v>
      </c>
      <c r="S11" s="115">
        <f t="shared" ref="S11" si="17">+(E11/K11-1)*100</f>
        <v>127.46690021445137</v>
      </c>
      <c r="T11" s="108"/>
      <c r="U11" s="108"/>
    </row>
    <row r="12" spans="2:21">
      <c r="B12" s="111">
        <v>44317</v>
      </c>
      <c r="C12" s="104">
        <v>1105288585.8099999</v>
      </c>
      <c r="D12" s="105">
        <f t="shared" si="0"/>
        <v>27.720891267187959</v>
      </c>
      <c r="E12" s="104">
        <v>2881915776.2600002</v>
      </c>
      <c r="F12" s="106">
        <f t="shared" si="1"/>
        <v>72.279108732812048</v>
      </c>
      <c r="G12" s="104">
        <f t="shared" si="2"/>
        <v>3987204362.0700002</v>
      </c>
      <c r="H12" s="27"/>
      <c r="I12" s="104">
        <v>493901985.94</v>
      </c>
      <c r="J12" s="105">
        <f t="shared" si="3"/>
        <v>29.311011025934441</v>
      </c>
      <c r="K12" s="107">
        <v>1191137078.4000001</v>
      </c>
      <c r="L12" s="106">
        <f t="shared" si="4"/>
        <v>70.688988974065552</v>
      </c>
      <c r="M12" s="104">
        <f t="shared" si="5"/>
        <v>1685039064.3400002</v>
      </c>
      <c r="N12" s="27"/>
      <c r="O12" s="8">
        <f t="shared" ref="O12" si="18">+(C12/C11-1)*100</f>
        <v>6.3133005914442597</v>
      </c>
      <c r="P12" s="8">
        <f t="shared" ref="P12" si="19">+(E12/E11-1)*100</f>
        <v>14.985641980104901</v>
      </c>
      <c r="Q12" s="27"/>
      <c r="R12" s="8">
        <f t="shared" ref="R12" si="20">+(C12/I12-1)*100</f>
        <v>123.78703007366974</v>
      </c>
      <c r="S12" s="8">
        <f t="shared" ref="S12" si="21">+(E12/K12-1)*100</f>
        <v>141.94660954817607</v>
      </c>
      <c r="T12" s="108"/>
      <c r="U12" s="108"/>
    </row>
    <row r="13" spans="2:21">
      <c r="B13" s="111">
        <v>44348</v>
      </c>
      <c r="C13" s="33">
        <v>1181621547.4200001</v>
      </c>
      <c r="D13" s="114">
        <f t="shared" si="0"/>
        <v>29.107389089064245</v>
      </c>
      <c r="E13" s="33">
        <v>2877902801.5500002</v>
      </c>
      <c r="F13" s="114">
        <f t="shared" si="1"/>
        <v>70.892610910935758</v>
      </c>
      <c r="G13" s="33">
        <f t="shared" si="2"/>
        <v>4059524348.9700003</v>
      </c>
      <c r="H13" s="27"/>
      <c r="I13" s="113">
        <v>529039412.60000002</v>
      </c>
      <c r="J13" s="114">
        <f t="shared" si="3"/>
        <v>30.395117026961149</v>
      </c>
      <c r="K13" s="33">
        <v>1211501385.8800001</v>
      </c>
      <c r="L13" s="114">
        <f t="shared" si="4"/>
        <v>69.604882973038855</v>
      </c>
      <c r="M13" s="33">
        <f t="shared" si="5"/>
        <v>1740540798.48</v>
      </c>
      <c r="N13" s="27"/>
      <c r="O13" s="115">
        <f t="shared" ref="O13" si="22">+(C13/C12-1)*100</f>
        <v>6.9061566897535842</v>
      </c>
      <c r="P13" s="115">
        <f t="shared" ref="P13" si="23">+(E13/E12-1)*100</f>
        <v>-0.13924677268701835</v>
      </c>
      <c r="Q13" s="27"/>
      <c r="R13" s="115">
        <f t="shared" ref="R13" si="24">+(C13/I13-1)*100</f>
        <v>123.35227192485357</v>
      </c>
      <c r="S13" s="115">
        <f t="shared" ref="S13" si="25">+(E13/K13-1)*100</f>
        <v>137.54845310883189</v>
      </c>
      <c r="T13" s="108"/>
      <c r="U13" s="108"/>
    </row>
    <row r="14" spans="2:21">
      <c r="B14" s="111">
        <v>44378</v>
      </c>
      <c r="C14" s="104">
        <v>1203767477.4400001</v>
      </c>
      <c r="D14" s="105">
        <f t="shared" si="0"/>
        <v>27.050243475025798</v>
      </c>
      <c r="E14" s="104">
        <v>3246349500.4400001</v>
      </c>
      <c r="F14" s="106">
        <f t="shared" si="1"/>
        <v>72.949756524974191</v>
      </c>
      <c r="G14" s="104">
        <f t="shared" si="2"/>
        <v>4450116977.8800001</v>
      </c>
      <c r="H14" s="27"/>
      <c r="I14" s="104">
        <v>572980012.01999998</v>
      </c>
      <c r="J14" s="105">
        <f t="shared" si="3"/>
        <v>27.823116485639492</v>
      </c>
      <c r="K14" s="107">
        <v>1486386746.25</v>
      </c>
      <c r="L14" s="106">
        <f t="shared" si="4"/>
        <v>72.176883514360497</v>
      </c>
      <c r="M14" s="104">
        <f t="shared" si="5"/>
        <v>2059366758.27</v>
      </c>
      <c r="N14" s="27"/>
      <c r="O14" s="8">
        <f t="shared" ref="O14:O15" si="26">+(C14/C13-1)*100</f>
        <v>1.8741982209409036</v>
      </c>
      <c r="P14" s="8">
        <f t="shared" ref="P14:P15" si="27">+(E14/E13-1)*100</f>
        <v>12.802610939172766</v>
      </c>
      <c r="Q14" s="27"/>
      <c r="R14" s="8">
        <f t="shared" ref="R14:R15" si="28">+(C14/I14-1)*100</f>
        <v>110.08891273470502</v>
      </c>
      <c r="S14" s="8">
        <f t="shared" ref="S14:S15" si="29">+(E14/K14-1)*100</f>
        <v>118.40543913824608</v>
      </c>
      <c r="T14" s="108"/>
      <c r="U14" s="108"/>
    </row>
    <row r="15" spans="2:21">
      <c r="B15" s="111">
        <v>44409</v>
      </c>
      <c r="C15" s="33">
        <v>1281069594.47</v>
      </c>
      <c r="D15" s="114">
        <f t="shared" ref="D15:D18" si="30">+C15/G15*100</f>
        <v>27.411864428737822</v>
      </c>
      <c r="E15" s="33">
        <v>3392343254.9200001</v>
      </c>
      <c r="F15" s="114">
        <f t="shared" ref="F15:F17" si="31">+E15/G15*100</f>
        <v>72.588135571262185</v>
      </c>
      <c r="G15" s="33">
        <f t="shared" ref="G15:G17" si="32">+C15+E15</f>
        <v>4673412849.3900003</v>
      </c>
      <c r="H15" s="27"/>
      <c r="I15" s="113">
        <v>631981176.01999998</v>
      </c>
      <c r="J15" s="114">
        <f t="shared" ref="J15:J18" si="33">+I15/M15*100</f>
        <v>30.35210446136281</v>
      </c>
      <c r="K15" s="33">
        <v>1450184747.02</v>
      </c>
      <c r="L15" s="114">
        <f t="shared" ref="L15:L17" si="34">+K15/M15*100</f>
        <v>69.647895538637201</v>
      </c>
      <c r="M15" s="33">
        <f t="shared" ref="M15:M17" si="35">+I15+K15</f>
        <v>2082165923.04</v>
      </c>
      <c r="N15" s="27"/>
      <c r="O15" s="115">
        <f t="shared" si="26"/>
        <v>6.4216818014052768</v>
      </c>
      <c r="P15" s="115">
        <f t="shared" si="27"/>
        <v>4.4971668780644958</v>
      </c>
      <c r="Q15" s="27"/>
      <c r="R15" s="115">
        <f t="shared" si="28"/>
        <v>102.70692278174099</v>
      </c>
      <c r="S15" s="115">
        <f t="shared" si="29"/>
        <v>133.92490245749462</v>
      </c>
      <c r="T15" s="108"/>
      <c r="U15" s="108"/>
    </row>
    <row r="16" spans="2:21">
      <c r="B16" s="111">
        <v>44440</v>
      </c>
      <c r="C16" s="104">
        <v>1561268399.6500001</v>
      </c>
      <c r="D16" s="105">
        <f t="shared" si="30"/>
        <v>28.299047462787964</v>
      </c>
      <c r="E16" s="104">
        <v>3955766764.5300002</v>
      </c>
      <c r="F16" s="106">
        <f t="shared" si="31"/>
        <v>71.700952537212032</v>
      </c>
      <c r="G16" s="104">
        <f t="shared" si="32"/>
        <v>5517035164.1800003</v>
      </c>
      <c r="H16" s="27"/>
      <c r="I16" s="104">
        <v>610476962.39999998</v>
      </c>
      <c r="J16" s="105">
        <f t="shared" si="33"/>
        <v>28.623782448072348</v>
      </c>
      <c r="K16" s="107">
        <v>1522284364.6800001</v>
      </c>
      <c r="L16" s="106">
        <f t="shared" si="34"/>
        <v>71.376217551927652</v>
      </c>
      <c r="M16" s="104">
        <f t="shared" si="35"/>
        <v>2132761327.0799999</v>
      </c>
      <c r="N16" s="27"/>
      <c r="O16" s="8">
        <f t="shared" ref="O16" si="36">+(C16/C15-1)*100</f>
        <v>21.872254746310094</v>
      </c>
      <c r="P16" s="8">
        <f t="shared" ref="P16" si="37">+(E16/E15-1)*100</f>
        <v>16.60868217839846</v>
      </c>
      <c r="Q16" s="27"/>
      <c r="R16" s="8">
        <f t="shared" ref="R16" si="38">+(C16/I16-1)*100</f>
        <v>155.74567032179297</v>
      </c>
      <c r="S16" s="8">
        <f t="shared" ref="S16" si="39">+(E16/K16-1)*100</f>
        <v>159.85728135370709</v>
      </c>
      <c r="T16" s="108"/>
      <c r="U16" s="108"/>
    </row>
    <row r="17" spans="2:21">
      <c r="B17" s="111">
        <v>44470</v>
      </c>
      <c r="C17" s="33">
        <v>1580221608.6600001</v>
      </c>
      <c r="D17" s="114">
        <f t="shared" si="30"/>
        <v>24.672809660439952</v>
      </c>
      <c r="E17" s="33">
        <v>4824487179.71</v>
      </c>
      <c r="F17" s="114">
        <f t="shared" si="31"/>
        <v>75.327190339560048</v>
      </c>
      <c r="G17" s="33">
        <f t="shared" si="32"/>
        <v>6404708788.3699999</v>
      </c>
      <c r="H17" s="27"/>
      <c r="I17" s="33">
        <v>690767555.26999998</v>
      </c>
      <c r="J17" s="114">
        <f t="shared" si="33"/>
        <v>31.1567457697581</v>
      </c>
      <c r="K17" s="33">
        <v>1526304665.22</v>
      </c>
      <c r="L17" s="114">
        <f t="shared" si="34"/>
        <v>68.843254230241911</v>
      </c>
      <c r="M17" s="33">
        <f t="shared" si="35"/>
        <v>2217072220.4899998</v>
      </c>
      <c r="N17" s="27"/>
      <c r="O17" s="115">
        <f t="shared" ref="O17" si="40">+(C17/C16-1)*100</f>
        <v>1.2139622510933368</v>
      </c>
      <c r="P17" s="115">
        <f t="shared" ref="P17" si="41">+(E17/E16-1)*100</f>
        <v>21.960860356316168</v>
      </c>
      <c r="Q17" s="27"/>
      <c r="R17" s="115">
        <f t="shared" ref="R17" si="42">+(C17/I17-1)*100</f>
        <v>128.76314855904596</v>
      </c>
      <c r="S17" s="115">
        <f t="shared" ref="S17" si="43">+(E17/K17-1)*100</f>
        <v>216.08939484009264</v>
      </c>
      <c r="T17" s="108"/>
      <c r="U17" s="108"/>
    </row>
    <row r="18" spans="2:21">
      <c r="B18" s="111">
        <v>44501</v>
      </c>
      <c r="C18" s="104">
        <v>1614403395.6600003</v>
      </c>
      <c r="D18" s="105">
        <f t="shared" si="30"/>
        <v>23.740162752896762</v>
      </c>
      <c r="E18" s="104">
        <v>5185901271.4299994</v>
      </c>
      <c r="F18" s="106">
        <f t="shared" ref="F18" si="44">+E18/G18*100</f>
        <v>76.259837247103235</v>
      </c>
      <c r="G18" s="104">
        <f t="shared" ref="G18" si="45">+C18+E18</f>
        <v>6800304667.0900002</v>
      </c>
      <c r="H18" s="27"/>
      <c r="I18" s="104">
        <v>668445143.75999999</v>
      </c>
      <c r="J18" s="105">
        <f t="shared" si="33"/>
        <v>27.868225170966848</v>
      </c>
      <c r="K18" s="107">
        <v>1730147302.1500001</v>
      </c>
      <c r="L18" s="106">
        <f t="shared" ref="L18" si="46">+K18/M18*100</f>
        <v>72.131774829033162</v>
      </c>
      <c r="M18" s="104">
        <f t="shared" ref="M18" si="47">+I18+K18</f>
        <v>2398592445.9099998</v>
      </c>
      <c r="N18" s="27"/>
      <c r="O18" s="8">
        <f t="shared" ref="O18" si="48">+(C18/C17-1)*100</f>
        <v>2.1631008469113366</v>
      </c>
      <c r="P18" s="8">
        <f t="shared" ref="P18" si="49">+(E18/E17-1)*100</f>
        <v>7.4912436961170226</v>
      </c>
      <c r="Q18" s="27"/>
      <c r="R18" s="8">
        <f t="shared" ref="R18" si="50">+(C18/I18-1)*100</f>
        <v>141.51621277087762</v>
      </c>
      <c r="S18" s="8">
        <f t="shared" ref="S18" si="51">+(E18/K18-1)*100</f>
        <v>199.73755789380715</v>
      </c>
      <c r="T18" s="108"/>
      <c r="U18" s="108"/>
    </row>
    <row r="19" spans="2:21">
      <c r="B19" s="111">
        <v>44531</v>
      </c>
      <c r="C19" s="33"/>
      <c r="D19" s="114"/>
      <c r="E19" s="33"/>
      <c r="F19" s="114"/>
      <c r="G19" s="33"/>
      <c r="H19" s="27"/>
      <c r="I19" s="33"/>
      <c r="J19" s="114"/>
      <c r="K19" s="33"/>
      <c r="L19" s="114"/>
      <c r="M19" s="33"/>
      <c r="N19" s="27"/>
      <c r="O19" s="115"/>
      <c r="P19" s="115"/>
      <c r="Q19" s="27"/>
      <c r="R19" s="115"/>
      <c r="S19" s="115"/>
    </row>
    <row r="20" spans="2:21" ht="35.1" customHeight="1">
      <c r="B20" s="35" t="s">
        <v>22</v>
      </c>
      <c r="C20" s="19">
        <f>SUM(C8:C19)</f>
        <v>13266525657.890001</v>
      </c>
      <c r="D20" s="1">
        <f t="shared" ref="D20" si="52">+C20/G20*100</f>
        <v>27.30125198876588</v>
      </c>
      <c r="E20" s="19">
        <f>SUM(E8:E19)</f>
        <v>35326577923.399994</v>
      </c>
      <c r="F20" s="1">
        <f t="shared" ref="F20" si="53">+E20/G20*100</f>
        <v>72.698748011234088</v>
      </c>
      <c r="G20" s="19">
        <f>SUM(G8:G19)</f>
        <v>48593103581.290009</v>
      </c>
      <c r="H20" s="20"/>
      <c r="I20" s="19">
        <f>SUM(I8:I19)</f>
        <v>5928026189.4400005</v>
      </c>
      <c r="J20" s="1">
        <f t="shared" ref="J20" si="54">+I20/M20*100</f>
        <v>29.496753561738309</v>
      </c>
      <c r="K20" s="19">
        <f>SUM(K8:K19)</f>
        <v>14169189516.119999</v>
      </c>
      <c r="L20" s="1">
        <f>+K20/M20*100</f>
        <v>70.503246438261684</v>
      </c>
      <c r="M20" s="19">
        <f>SUM(M8:M19)</f>
        <v>20097215705.560001</v>
      </c>
      <c r="N20" s="27"/>
      <c r="O20" s="1"/>
      <c r="P20" s="1"/>
      <c r="Q20" s="27"/>
      <c r="R20" s="1">
        <f t="shared" ref="R20" si="55">+(C20/I20-1)*100</f>
        <v>123.79330377322847</v>
      </c>
      <c r="S20" s="1">
        <f t="shared" ref="S20" si="56">+(E20/K20-1)*100</f>
        <v>149.31967974039492</v>
      </c>
    </row>
    <row r="21" spans="2:2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2:21" ht="35.1" customHeight="1">
      <c r="B22" s="116" t="s">
        <v>40</v>
      </c>
      <c r="C22" s="33">
        <f>+AVERAGE(C8:C19)</f>
        <v>1206047787.0809093</v>
      </c>
      <c r="D22" s="110"/>
      <c r="E22" s="33">
        <f>+AVERAGE(E8:E19)</f>
        <v>3211507083.9454541</v>
      </c>
      <c r="F22" s="110"/>
      <c r="G22" s="19">
        <f>+AVERAGE(G8:G19)</f>
        <v>4417554871.0263643</v>
      </c>
      <c r="H22" s="110"/>
      <c r="I22" s="33">
        <f>+AVERAGE(I8:I19)</f>
        <v>538911471.76727283</v>
      </c>
      <c r="J22" s="110"/>
      <c r="K22" s="33">
        <f>+AVERAGE(K8:K19)</f>
        <v>1288108137.8290908</v>
      </c>
      <c r="L22" s="110"/>
      <c r="M22" s="19">
        <f>+AVERAGE(M8:M19)</f>
        <v>1827019609.5963638</v>
      </c>
      <c r="N22" s="27"/>
      <c r="O22" s="27"/>
      <c r="P22" s="27"/>
      <c r="Q22" s="27"/>
      <c r="R22" s="27"/>
      <c r="S22" s="27"/>
    </row>
  </sheetData>
  <mergeCells count="19">
    <mergeCell ref="R5:S5"/>
    <mergeCell ref="R6:R7"/>
    <mergeCell ref="S6:S7"/>
    <mergeCell ref="R4:S4"/>
    <mergeCell ref="I4:M4"/>
    <mergeCell ref="M6:M7"/>
    <mergeCell ref="I6:J6"/>
    <mergeCell ref="K6:L6"/>
    <mergeCell ref="O4:P4"/>
    <mergeCell ref="O5:P5"/>
    <mergeCell ref="O6:O7"/>
    <mergeCell ref="P6:P7"/>
    <mergeCell ref="B4:G4"/>
    <mergeCell ref="I5:K5"/>
    <mergeCell ref="C5:G5"/>
    <mergeCell ref="B6:B7"/>
    <mergeCell ref="G6:G7"/>
    <mergeCell ref="C6:D6"/>
    <mergeCell ref="E6:F6"/>
  </mergeCells>
  <conditionalFormatting sqref="O8:P8">
    <cfRule type="cellIs" dxfId="40" priority="39" stopIfTrue="1" operator="lessThan">
      <formula>0</formula>
    </cfRule>
  </conditionalFormatting>
  <conditionalFormatting sqref="O9:P9">
    <cfRule type="cellIs" dxfId="39" priority="38" stopIfTrue="1" operator="lessThan">
      <formula>0</formula>
    </cfRule>
  </conditionalFormatting>
  <conditionalFormatting sqref="O10:P10">
    <cfRule type="cellIs" dxfId="38" priority="9" stopIfTrue="1" operator="lessThan">
      <formula>0</formula>
    </cfRule>
  </conditionalFormatting>
  <conditionalFormatting sqref="O10:P18">
    <cfRule type="cellIs" dxfId="37" priority="14" stopIfTrue="1" operator="lessThan">
      <formula>0</formula>
    </cfRule>
  </conditionalFormatting>
  <conditionalFormatting sqref="O11:P11 O17:P17">
    <cfRule type="cellIs" dxfId="36" priority="35" stopIfTrue="1" operator="lessThan">
      <formula>0</formula>
    </cfRule>
  </conditionalFormatting>
  <conditionalFormatting sqref="O13:P13">
    <cfRule type="cellIs" dxfId="35" priority="13" stopIfTrue="1" operator="lessThan">
      <formula>0</formula>
    </cfRule>
    <cfRule type="cellIs" dxfId="34" priority="34" stopIfTrue="1" operator="lessThan">
      <formula>0</formula>
    </cfRule>
  </conditionalFormatting>
  <conditionalFormatting sqref="O14:P14">
    <cfRule type="cellIs" dxfId="33" priority="11" stopIfTrue="1" operator="lessThan">
      <formula>0</formula>
    </cfRule>
  </conditionalFormatting>
  <conditionalFormatting sqref="O15:P15">
    <cfRule type="cellIs" dxfId="32" priority="1" stopIfTrue="1" operator="lessThan">
      <formula>0</formula>
    </cfRule>
  </conditionalFormatting>
  <conditionalFormatting sqref="O16:P16">
    <cfRule type="cellIs" dxfId="31" priority="10" stopIfTrue="1" operator="lessThan">
      <formula>0</formula>
    </cfRule>
  </conditionalFormatting>
  <conditionalFormatting sqref="O19:P19">
    <cfRule type="cellIs" dxfId="30" priority="5" stopIfTrue="1" operator="lessThan">
      <formula>0</formula>
    </cfRule>
    <cfRule type="cellIs" dxfId="29" priority="8" stopIfTrue="1" operator="lessThan">
      <formula>0</formula>
    </cfRule>
  </conditionalFormatting>
  <conditionalFormatting sqref="R8:S8">
    <cfRule type="cellIs" dxfId="28" priority="99" stopIfTrue="1" operator="lessThan">
      <formula>0</formula>
    </cfRule>
  </conditionalFormatting>
  <conditionalFormatting sqref="R9:S9">
    <cfRule type="cellIs" dxfId="27" priority="89" stopIfTrue="1" operator="lessThan">
      <formula>0</formula>
    </cfRule>
  </conditionalFormatting>
  <conditionalFormatting sqref="R10:S10">
    <cfRule type="cellIs" dxfId="26" priority="53" stopIfTrue="1" operator="lessThan">
      <formula>0</formula>
    </cfRule>
  </conditionalFormatting>
  <conditionalFormatting sqref="R10:S18">
    <cfRule type="cellIs" dxfId="25" priority="58" stopIfTrue="1" operator="lessThan">
      <formula>0</formula>
    </cfRule>
  </conditionalFormatting>
  <conditionalFormatting sqref="R11:S11 R17:S17">
    <cfRule type="cellIs" dxfId="24" priority="86" stopIfTrue="1" operator="lessThan">
      <formula>0</formula>
    </cfRule>
  </conditionalFormatting>
  <conditionalFormatting sqref="R13:S13">
    <cfRule type="cellIs" dxfId="23" priority="57" stopIfTrue="1" operator="lessThan">
      <formula>0</formula>
    </cfRule>
    <cfRule type="cellIs" dxfId="22" priority="84" stopIfTrue="1" operator="lessThan">
      <formula>0</formula>
    </cfRule>
  </conditionalFormatting>
  <conditionalFormatting sqref="R14:S14">
    <cfRule type="cellIs" dxfId="21" priority="55" stopIfTrue="1" operator="lessThan">
      <formula>0</formula>
    </cfRule>
  </conditionalFormatting>
  <conditionalFormatting sqref="R15:S15">
    <cfRule type="cellIs" dxfId="20" priority="3" stopIfTrue="1" operator="lessThan">
      <formula>0</formula>
    </cfRule>
  </conditionalFormatting>
  <conditionalFormatting sqref="R16:S16">
    <cfRule type="cellIs" dxfId="19" priority="54" stopIfTrue="1" operator="lessThan">
      <formula>0</formula>
    </cfRule>
  </conditionalFormatting>
  <conditionalFormatting sqref="R19:S19">
    <cfRule type="cellIs" dxfId="18" priority="41" stopIfTrue="1" operator="lessThan">
      <formula>0</formula>
    </cfRule>
    <cfRule type="cellIs" dxfId="17" priority="44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22"/>
  <sheetViews>
    <sheetView showGridLines="0" workbookViewId="0">
      <selection activeCell="J20" sqref="J20"/>
    </sheetView>
  </sheetViews>
  <sheetFormatPr baseColWidth="10" defaultColWidth="11.42578125" defaultRowHeight="15.75"/>
  <cols>
    <col min="1" max="1" width="1.7109375" style="117" customWidth="1"/>
    <col min="2" max="2" width="16.7109375" style="117" customWidth="1"/>
    <col min="3" max="4" width="21.7109375" style="117" customWidth="1"/>
    <col min="5" max="6" width="21" style="117" customWidth="1"/>
    <col min="7" max="7" width="4" style="117" customWidth="1"/>
    <col min="8" max="8" width="18.7109375" style="117" customWidth="1"/>
    <col min="9" max="9" width="22.28515625" style="117" customWidth="1"/>
    <col min="10" max="10" width="20.42578125" style="117" bestFit="1" customWidth="1"/>
    <col min="11" max="11" width="23.85546875" style="117" customWidth="1"/>
    <col min="12" max="12" width="21.28515625" style="117" customWidth="1"/>
    <col min="13" max="13" width="26.42578125" style="117" customWidth="1"/>
    <col min="14" max="16384" width="11.42578125" style="117"/>
  </cols>
  <sheetData>
    <row r="2" spans="2:15">
      <c r="B2" s="17" t="s">
        <v>43</v>
      </c>
      <c r="D2" s="26" t="s">
        <v>82</v>
      </c>
      <c r="E2" s="26"/>
    </row>
    <row r="4" spans="2:15" ht="30" customHeight="1">
      <c r="B4" s="139" t="s">
        <v>63</v>
      </c>
      <c r="C4" s="139"/>
      <c r="D4" s="139"/>
      <c r="E4" s="139"/>
      <c r="F4" s="139"/>
    </row>
    <row r="5" spans="2:15" ht="15" customHeight="1">
      <c r="C5" s="140" t="s">
        <v>10</v>
      </c>
      <c r="D5" s="140"/>
      <c r="E5" s="140"/>
      <c r="F5" s="140"/>
      <c r="G5" s="27"/>
      <c r="N5" s="27"/>
      <c r="O5" s="27"/>
    </row>
    <row r="6" spans="2:15" ht="48" customHeight="1">
      <c r="B6" s="161" t="s">
        <v>0</v>
      </c>
      <c r="C6" s="139" t="s">
        <v>2</v>
      </c>
      <c r="D6" s="139"/>
      <c r="E6" s="139"/>
      <c r="F6" s="139"/>
    </row>
    <row r="7" spans="2:15" ht="48" customHeight="1">
      <c r="B7" s="162"/>
      <c r="C7" s="122">
        <v>2023</v>
      </c>
      <c r="D7" s="122">
        <v>2022</v>
      </c>
      <c r="E7" s="122" t="s">
        <v>41</v>
      </c>
      <c r="F7" s="123" t="s">
        <v>64</v>
      </c>
    </row>
    <row r="8" spans="2:15">
      <c r="B8" s="111">
        <v>44197</v>
      </c>
      <c r="C8" s="118">
        <f>+'1. Rec Mensual y Acumulada 2023'!D8</f>
        <v>101565864.64000002</v>
      </c>
      <c r="D8" s="118">
        <v>70768799.849999994</v>
      </c>
      <c r="E8" s="6">
        <v>45.95</v>
      </c>
      <c r="F8" s="8">
        <f t="shared" ref="F8" si="0">+(C8/D8-1)*100</f>
        <v>43.517856534626567</v>
      </c>
    </row>
    <row r="9" spans="2:15">
      <c r="B9" s="111">
        <v>44228</v>
      </c>
      <c r="C9" s="113">
        <v>546314251.08000004</v>
      </c>
      <c r="D9" s="113">
        <v>337725966.63999999</v>
      </c>
      <c r="E9" s="115">
        <f t="shared" ref="E9:E14" si="1">+(C9/C8-1)*100</f>
        <v>437.89159676472968</v>
      </c>
      <c r="F9" s="115">
        <f t="shared" ref="F9" si="2">+(C9/D9-1)*100</f>
        <v>61.762584178890023</v>
      </c>
    </row>
    <row r="10" spans="2:15">
      <c r="B10" s="111">
        <v>44256</v>
      </c>
      <c r="C10" s="104">
        <v>210281857.86000001</v>
      </c>
      <c r="D10" s="118">
        <v>91716166.549999997</v>
      </c>
      <c r="E10" s="8">
        <f t="shared" si="1"/>
        <v>-61.50899277397631</v>
      </c>
      <c r="F10" s="8">
        <f t="shared" ref="F10" si="3">+(C10/D10-1)*100</f>
        <v>129.27458241002992</v>
      </c>
    </row>
    <row r="11" spans="2:15">
      <c r="B11" s="111">
        <v>44287</v>
      </c>
      <c r="C11" s="113">
        <v>130956015.34999999</v>
      </c>
      <c r="D11" s="113">
        <v>72983079.159999996</v>
      </c>
      <c r="E11" s="119">
        <f t="shared" si="1"/>
        <v>-37.72357887517478</v>
      </c>
      <c r="F11" s="119">
        <f t="shared" ref="F11" si="4">+(C11/D11-1)*100</f>
        <v>79.433393133368043</v>
      </c>
    </row>
    <row r="12" spans="2:15">
      <c r="B12" s="111">
        <v>44317</v>
      </c>
      <c r="C12" s="104">
        <v>144958615.63999999</v>
      </c>
      <c r="D12" s="118">
        <v>75702932.189999998</v>
      </c>
      <c r="E12" s="8">
        <f t="shared" si="1"/>
        <v>10.692598009015386</v>
      </c>
      <c r="F12" s="8">
        <f t="shared" ref="F12" si="5">+(C12/D12-1)*100</f>
        <v>91.483488745431103</v>
      </c>
    </row>
    <row r="13" spans="2:15">
      <c r="B13" s="111">
        <v>44348</v>
      </c>
      <c r="C13" s="113">
        <v>143952454.5</v>
      </c>
      <c r="D13" s="113">
        <v>77669212.560000002</v>
      </c>
      <c r="E13" s="115">
        <f t="shared" si="1"/>
        <v>-0.69410233780016206</v>
      </c>
      <c r="F13" s="115">
        <f t="shared" ref="F13" si="6">+(C13/D13-1)*100</f>
        <v>85.340432528263023</v>
      </c>
    </row>
    <row r="14" spans="2:15">
      <c r="B14" s="111">
        <v>44378</v>
      </c>
      <c r="C14" s="104">
        <v>164600396.69</v>
      </c>
      <c r="D14" s="118">
        <v>93360859.599999994</v>
      </c>
      <c r="E14" s="6">
        <f t="shared" si="1"/>
        <v>14.343584666005116</v>
      </c>
      <c r="F14" s="6">
        <f t="shared" ref="F14" si="7">+(C14/D14-1)*100</f>
        <v>76.305571087522424</v>
      </c>
    </row>
    <row r="15" spans="2:15">
      <c r="B15" s="111">
        <v>44409</v>
      </c>
      <c r="C15" s="113">
        <v>183259023.06999999</v>
      </c>
      <c r="D15" s="113">
        <v>105320171.13</v>
      </c>
      <c r="E15" s="115">
        <f t="shared" ref="E15" si="8">+(C15/C14-1)*100</f>
        <v>11.335711672153925</v>
      </c>
      <c r="F15" s="115">
        <f t="shared" ref="F15" si="9">+(C15/D15-1)*100</f>
        <v>74.001828048491888</v>
      </c>
    </row>
    <row r="16" spans="2:15">
      <c r="B16" s="111">
        <v>44440</v>
      </c>
      <c r="C16" s="104">
        <v>143692052.22</v>
      </c>
      <c r="D16" s="118">
        <v>71869566.140000001</v>
      </c>
      <c r="E16" s="6">
        <f t="shared" ref="E16" si="10">+(C16/C15-1)*100</f>
        <v>-21.590735444926214</v>
      </c>
      <c r="F16" s="6">
        <f t="shared" ref="F16" si="11">+(C16/D16-1)*100</f>
        <v>99.934492355347899</v>
      </c>
    </row>
    <row r="17" spans="2:6">
      <c r="B17" s="111">
        <v>44470</v>
      </c>
      <c r="C17" s="113">
        <v>143119561.71000001</v>
      </c>
      <c r="D17" s="113">
        <v>74693797.25</v>
      </c>
      <c r="E17" s="119">
        <f t="shared" ref="E17" si="12">+(C17/C16-1)*100</f>
        <v>-0.3984148748348848</v>
      </c>
      <c r="F17" s="119">
        <f t="shared" ref="F17" si="13">+(C17/D17-1)*100</f>
        <v>91.608362379782491</v>
      </c>
    </row>
    <row r="18" spans="2:6">
      <c r="B18" s="111">
        <v>44501</v>
      </c>
      <c r="C18" s="104">
        <v>137967461.94999999</v>
      </c>
      <c r="D18" s="118">
        <v>74663032.120000005</v>
      </c>
      <c r="E18" s="6">
        <f t="shared" ref="E18" si="14">+(C18/C17-1)*100</f>
        <v>-3.5998571393333401</v>
      </c>
      <c r="F18" s="6">
        <f t="shared" ref="F18" si="15">+(C18/D18-1)*100</f>
        <v>84.786845688580883</v>
      </c>
    </row>
    <row r="19" spans="2:6">
      <c r="B19" s="111">
        <v>44531</v>
      </c>
      <c r="C19" s="113"/>
      <c r="D19" s="113"/>
      <c r="E19" s="119"/>
      <c r="F19" s="115"/>
    </row>
    <row r="20" spans="2:6" ht="35.1" customHeight="1">
      <c r="B20" s="35" t="s">
        <v>22</v>
      </c>
      <c r="C20" s="19">
        <f>SUM(C8:C19)</f>
        <v>2050667554.7100003</v>
      </c>
      <c r="D20" s="19">
        <f>SUM(D8:D19)</f>
        <v>1146473583.1900001</v>
      </c>
      <c r="E20" s="1"/>
      <c r="F20" s="1"/>
    </row>
    <row r="21" spans="2:6">
      <c r="C21" s="120"/>
      <c r="D21" s="120"/>
    </row>
    <row r="22" spans="2:6" ht="35.1" customHeight="1">
      <c r="B22" s="116" t="s">
        <v>40</v>
      </c>
      <c r="C22" s="113">
        <f>+AVERAGE(C8:C19)</f>
        <v>186424323.15545458</v>
      </c>
      <c r="D22" s="113">
        <f>+AVERAGE(D8:D19)</f>
        <v>104224871.19909091</v>
      </c>
      <c r="E22" s="121"/>
      <c r="F22" s="121"/>
    </row>
  </sheetData>
  <mergeCells count="4">
    <mergeCell ref="B6:B7"/>
    <mergeCell ref="B4:F4"/>
    <mergeCell ref="C6:F6"/>
    <mergeCell ref="C5:F5"/>
  </mergeCells>
  <conditionalFormatting sqref="E16:E19">
    <cfRule type="cellIs" dxfId="16" priority="1" stopIfTrue="1" operator="lessThan">
      <formula>0</formula>
    </cfRule>
  </conditionalFormatting>
  <conditionalFormatting sqref="E8:F8">
    <cfRule type="cellIs" dxfId="15" priority="4" stopIfTrue="1" operator="lessThan">
      <formula>0</formula>
    </cfRule>
  </conditionalFormatting>
  <conditionalFormatting sqref="E10:F12">
    <cfRule type="cellIs" dxfId="14" priority="2" stopIfTrue="1" operator="lessThan">
      <formula>0</formula>
    </cfRule>
  </conditionalFormatting>
  <conditionalFormatting sqref="E14:F14">
    <cfRule type="cellIs" dxfId="13" priority="7" stopIfTrue="1" operator="lessThan">
      <formula>0</formula>
    </cfRule>
  </conditionalFormatting>
  <conditionalFormatting sqref="F16:F18">
    <cfRule type="cellIs" dxfId="12" priority="5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23"/>
  <sheetViews>
    <sheetView showGridLines="0" workbookViewId="0">
      <selection activeCell="G13" sqref="G13"/>
    </sheetView>
  </sheetViews>
  <sheetFormatPr baseColWidth="10" defaultRowHeight="15.75"/>
  <cols>
    <col min="1" max="1" width="1.7109375" style="24" customWidth="1"/>
    <col min="2" max="2" width="16.7109375" style="24" customWidth="1"/>
    <col min="3" max="3" width="23.85546875" style="24" customWidth="1"/>
    <col min="4" max="6" width="21.7109375" style="24" customWidth="1"/>
    <col min="7" max="7" width="16.7109375" style="24" customWidth="1"/>
    <col min="8" max="8" width="18.28515625" style="24" customWidth="1"/>
    <col min="9" max="9" width="13.42578125" style="24" customWidth="1"/>
    <col min="10" max="16384" width="11.42578125" style="24"/>
  </cols>
  <sheetData>
    <row r="2" spans="2:6" s="117" customFormat="1">
      <c r="B2" s="17" t="s">
        <v>43</v>
      </c>
      <c r="D2" s="26" t="s">
        <v>82</v>
      </c>
      <c r="E2" s="26"/>
    </row>
    <row r="3" spans="2:6">
      <c r="B3" s="2"/>
      <c r="E3" s="125"/>
    </row>
    <row r="4" spans="2:6" ht="30" customHeight="1">
      <c r="B4" s="139" t="s">
        <v>67</v>
      </c>
      <c r="C4" s="139"/>
      <c r="D4" s="139"/>
      <c r="E4" s="139"/>
      <c r="F4" s="139"/>
    </row>
    <row r="5" spans="2:6" ht="15" customHeight="1">
      <c r="C5" s="159" t="s">
        <v>10</v>
      </c>
      <c r="D5" s="159"/>
      <c r="E5" s="159"/>
      <c r="F5" s="159"/>
    </row>
    <row r="6" spans="2:6" ht="48" customHeight="1">
      <c r="B6" s="161" t="s">
        <v>0</v>
      </c>
      <c r="C6" s="139" t="s">
        <v>3</v>
      </c>
      <c r="D6" s="139"/>
      <c r="E6" s="139"/>
      <c r="F6" s="139"/>
    </row>
    <row r="7" spans="2:6" ht="48" customHeight="1">
      <c r="B7" s="162"/>
      <c r="C7" s="122">
        <v>2023</v>
      </c>
      <c r="D7" s="122">
        <v>2022</v>
      </c>
      <c r="E7" s="122" t="s">
        <v>41</v>
      </c>
      <c r="F7" s="122" t="s">
        <v>65</v>
      </c>
    </row>
    <row r="8" spans="2:6">
      <c r="B8" s="111">
        <v>44197</v>
      </c>
      <c r="C8" s="118">
        <v>44893309.270000003</v>
      </c>
      <c r="D8" s="118">
        <v>103858803.45</v>
      </c>
      <c r="E8" s="6">
        <v>-89.74</v>
      </c>
      <c r="F8" s="9">
        <f t="shared" ref="F8" si="0">+(C8/D8-1)*100</f>
        <v>-56.774671208673546</v>
      </c>
    </row>
    <row r="9" spans="2:6">
      <c r="B9" s="111">
        <v>44228</v>
      </c>
      <c r="C9" s="113">
        <v>380523343.75</v>
      </c>
      <c r="D9" s="113">
        <v>91120911.489999995</v>
      </c>
      <c r="E9" s="119">
        <f t="shared" ref="E9:E14" si="1">+(C9/C8-1)*100</f>
        <v>747.61705015202574</v>
      </c>
      <c r="F9" s="124">
        <f t="shared" ref="F9" si="2">+(C9/D9-1)*100</f>
        <v>317.60265292315506</v>
      </c>
    </row>
    <row r="10" spans="2:6">
      <c r="B10" s="111">
        <v>44256</v>
      </c>
      <c r="C10" s="126">
        <v>1214020184.47</v>
      </c>
      <c r="D10" s="118">
        <v>756262006.95000005</v>
      </c>
      <c r="E10" s="8">
        <f t="shared" si="1"/>
        <v>219.03960805821129</v>
      </c>
      <c r="F10" s="9">
        <f t="shared" ref="F10" si="3">+(C10/D10-1)*100</f>
        <v>60.529045927632396</v>
      </c>
    </row>
    <row r="11" spans="2:6">
      <c r="B11" s="111">
        <v>44287</v>
      </c>
      <c r="C11" s="113">
        <v>472037241.16000003</v>
      </c>
      <c r="D11" s="113">
        <v>303713908.36000001</v>
      </c>
      <c r="E11" s="119">
        <f t="shared" si="1"/>
        <v>-61.117842421534739</v>
      </c>
      <c r="F11" s="124">
        <f t="shared" ref="F11" si="4">+(C11/D11-1)*100</f>
        <v>55.421674202842894</v>
      </c>
    </row>
    <row r="12" spans="2:6">
      <c r="B12" s="111">
        <v>44317</v>
      </c>
      <c r="C12" s="104">
        <v>487144759.39999998</v>
      </c>
      <c r="D12" s="118">
        <v>249110042.66</v>
      </c>
      <c r="E12" s="9">
        <f t="shared" si="1"/>
        <v>3.200492868502125</v>
      </c>
      <c r="F12" s="9">
        <f t="shared" ref="F12" si="5">+(C12/D12-1)*100</f>
        <v>95.554042782965482</v>
      </c>
    </row>
    <row r="13" spans="2:6">
      <c r="B13" s="111">
        <v>44348</v>
      </c>
      <c r="C13" s="113">
        <v>496556394.30000001</v>
      </c>
      <c r="D13" s="113">
        <v>251784759.46000001</v>
      </c>
      <c r="E13" s="124">
        <f t="shared" si="1"/>
        <v>1.9319996199059997</v>
      </c>
      <c r="F13" s="124">
        <f t="shared" ref="F13" si="6">+(C13/D13-1)*100</f>
        <v>97.214634978288217</v>
      </c>
    </row>
    <row r="14" spans="2:6">
      <c r="B14" s="111">
        <v>44378</v>
      </c>
      <c r="C14" s="104">
        <v>594311351.10000002</v>
      </c>
      <c r="D14" s="118">
        <v>291804311.31</v>
      </c>
      <c r="E14" s="9">
        <f t="shared" si="1"/>
        <v>19.686576977385627</v>
      </c>
      <c r="F14" s="9">
        <f t="shared" ref="F14" si="7">+(C14/D14-1)*100</f>
        <v>103.6677759941079</v>
      </c>
    </row>
    <row r="15" spans="2:6">
      <c r="B15" s="111">
        <v>44409</v>
      </c>
      <c r="C15" s="113">
        <v>663498857.85000002</v>
      </c>
      <c r="D15" s="113">
        <v>333308103</v>
      </c>
      <c r="E15" s="124">
        <f t="shared" ref="E15" si="8">+(C15/C14-1)*100</f>
        <v>11.641626333056255</v>
      </c>
      <c r="F15" s="124">
        <f t="shared" ref="F15" si="9">+(C15/D15-1)*100</f>
        <v>99.064724763082054</v>
      </c>
    </row>
    <row r="16" spans="2:6">
      <c r="B16" s="111">
        <v>44440</v>
      </c>
      <c r="C16" s="104">
        <v>526132226.04000002</v>
      </c>
      <c r="D16" s="118">
        <v>280606886.69</v>
      </c>
      <c r="E16" s="9">
        <f t="shared" ref="E16" si="10">+(C16/C15-1)*100</f>
        <v>-20.703371254492055</v>
      </c>
      <c r="F16" s="9">
        <f t="shared" ref="F16" si="11">+(C16/D16-1)*100</f>
        <v>87.497973498150003</v>
      </c>
    </row>
    <row r="17" spans="2:8">
      <c r="B17" s="111">
        <v>44470</v>
      </c>
      <c r="C17" s="113">
        <v>561709978.27999997</v>
      </c>
      <c r="D17" s="113">
        <v>267184332.88</v>
      </c>
      <c r="E17" s="119">
        <f t="shared" ref="E17" si="12">+(C17/C16-1)*100</f>
        <v>6.7621313576969655</v>
      </c>
      <c r="F17" s="124">
        <f t="shared" ref="F17" si="13">+(C17/D17-1)*100</f>
        <v>110.23312715430799</v>
      </c>
    </row>
    <row r="18" spans="2:8">
      <c r="B18" s="111">
        <v>44501</v>
      </c>
      <c r="C18" s="104">
        <v>587887075.92999995</v>
      </c>
      <c r="D18" s="118">
        <v>275362616.94999999</v>
      </c>
      <c r="E18" s="9">
        <f t="shared" ref="E18" si="14">+(C18/C17-1)*100</f>
        <v>4.6602514931560091</v>
      </c>
      <c r="F18" s="9">
        <f t="shared" ref="F18" si="15">+(C18/D18-1)*100</f>
        <v>113.49560170571293</v>
      </c>
    </row>
    <row r="19" spans="2:8">
      <c r="B19" s="111">
        <v>44531</v>
      </c>
      <c r="C19" s="113"/>
      <c r="D19" s="113"/>
      <c r="E19" s="124"/>
      <c r="F19" s="124"/>
    </row>
    <row r="20" spans="2:8" ht="31.5">
      <c r="B20" s="35" t="s">
        <v>22</v>
      </c>
      <c r="C20" s="19">
        <f>SUM(C8:C19)</f>
        <v>6028714721.5500002</v>
      </c>
      <c r="D20" s="19">
        <f>SUM(D8:D19)</f>
        <v>3204116683.2000003</v>
      </c>
      <c r="E20" s="1"/>
      <c r="F20" s="1"/>
    </row>
    <row r="21" spans="2:8">
      <c r="C21" s="82"/>
      <c r="D21" s="82"/>
      <c r="H21" s="82"/>
    </row>
    <row r="22" spans="2:8" ht="35.1" customHeight="1">
      <c r="B22" s="116" t="s">
        <v>40</v>
      </c>
      <c r="C22" s="113">
        <f>+AVERAGE(C8:C19)</f>
        <v>548064974.6863637</v>
      </c>
      <c r="D22" s="113">
        <f>+AVERAGE(D8:D19)</f>
        <v>291283334.83636367</v>
      </c>
      <c r="E22" s="121"/>
      <c r="F22" s="121"/>
      <c r="H22" s="82"/>
    </row>
    <row r="23" spans="2:8">
      <c r="C23" s="82"/>
      <c r="H23" s="82"/>
    </row>
  </sheetData>
  <mergeCells count="4">
    <mergeCell ref="B6:B7"/>
    <mergeCell ref="C6:F6"/>
    <mergeCell ref="B4:F4"/>
    <mergeCell ref="C5:F5"/>
  </mergeCells>
  <conditionalFormatting sqref="E8:E12">
    <cfRule type="cellIs" dxfId="11" priority="4" stopIfTrue="1" operator="lessThan">
      <formula>0</formula>
    </cfRule>
  </conditionalFormatting>
  <conditionalFormatting sqref="E16:E18">
    <cfRule type="cellIs" dxfId="10" priority="2" stopIfTrue="1" operator="lessThan">
      <formula>0</formula>
    </cfRule>
  </conditionalFormatting>
  <conditionalFormatting sqref="E14:F14">
    <cfRule type="cellIs" dxfId="9" priority="10" stopIfTrue="1" operator="lessThan">
      <formula>0</formula>
    </cfRule>
  </conditionalFormatting>
  <conditionalFormatting sqref="F8">
    <cfRule type="cellIs" dxfId="8" priority="21" stopIfTrue="1" operator="lessThan">
      <formula>0</formula>
    </cfRule>
  </conditionalFormatting>
  <conditionalFormatting sqref="F10 F12">
    <cfRule type="cellIs" dxfId="7" priority="12" stopIfTrue="1" operator="lessThan">
      <formula>0</formula>
    </cfRule>
  </conditionalFormatting>
  <conditionalFormatting sqref="F16">
    <cfRule type="cellIs" dxfId="6" priority="9" stopIfTrue="1" operator="lessThan">
      <formula>0</formula>
    </cfRule>
  </conditionalFormatting>
  <conditionalFormatting sqref="F18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5"/>
  <sheetViews>
    <sheetView showGridLines="0" workbookViewId="0">
      <selection activeCell="I21" sqref="I21"/>
    </sheetView>
  </sheetViews>
  <sheetFormatPr baseColWidth="10" defaultRowHeight="15.75"/>
  <cols>
    <col min="1" max="1" width="1.7109375" style="24" customWidth="1"/>
    <col min="2" max="2" width="16.7109375" style="24" customWidth="1"/>
    <col min="3" max="6" width="21.7109375" style="24" customWidth="1"/>
    <col min="7" max="7" width="15.5703125" style="24" customWidth="1"/>
    <col min="8" max="8" width="14.28515625" style="24" customWidth="1"/>
    <col min="9" max="16384" width="11.42578125" style="24"/>
  </cols>
  <sheetData>
    <row r="2" spans="2:6">
      <c r="B2" s="2" t="s">
        <v>43</v>
      </c>
      <c r="E2" s="26" t="s">
        <v>82</v>
      </c>
    </row>
    <row r="5" spans="2:6" ht="30" customHeight="1">
      <c r="B5" s="139" t="s">
        <v>66</v>
      </c>
      <c r="C5" s="139"/>
      <c r="D5" s="139"/>
      <c r="E5" s="139"/>
      <c r="F5" s="139"/>
    </row>
    <row r="6" spans="2:6" ht="15" customHeight="1">
      <c r="C6" s="159" t="s">
        <v>10</v>
      </c>
      <c r="D6" s="159"/>
      <c r="E6" s="159"/>
      <c r="F6" s="159"/>
    </row>
    <row r="7" spans="2:6" ht="48" customHeight="1">
      <c r="B7" s="161" t="s">
        <v>0</v>
      </c>
      <c r="C7" s="139" t="s">
        <v>42</v>
      </c>
      <c r="D7" s="139"/>
      <c r="E7" s="139"/>
      <c r="F7" s="139"/>
    </row>
    <row r="8" spans="2:6" ht="48" customHeight="1">
      <c r="B8" s="162"/>
      <c r="C8" s="122">
        <v>2023</v>
      </c>
      <c r="D8" s="122">
        <v>2022</v>
      </c>
      <c r="E8" s="122" t="s">
        <v>41</v>
      </c>
      <c r="F8" s="122" t="s">
        <v>65</v>
      </c>
    </row>
    <row r="9" spans="2:6">
      <c r="B9" s="22">
        <v>44927</v>
      </c>
      <c r="C9" s="118">
        <v>320170253.93000001</v>
      </c>
      <c r="D9" s="118">
        <v>120011584.16</v>
      </c>
      <c r="E9" s="9">
        <v>52.88</v>
      </c>
      <c r="F9" s="9">
        <f t="shared" ref="F9" si="0">+(C9/D9-1)*100</f>
        <v>166.78279115385024</v>
      </c>
    </row>
    <row r="10" spans="2:6">
      <c r="B10" s="22">
        <v>44958</v>
      </c>
      <c r="C10" s="113">
        <v>347187486.22000003</v>
      </c>
      <c r="D10" s="113">
        <v>127682328.93000001</v>
      </c>
      <c r="E10" s="124">
        <f t="shared" ref="E10:E15" si="1">+(C10/C9-1)*100</f>
        <v>8.4383954968867627</v>
      </c>
      <c r="F10" s="124">
        <f t="shared" ref="F10" si="2">+(C10/D10-1)*100</f>
        <v>171.91506383811387</v>
      </c>
    </row>
    <row r="11" spans="2:6">
      <c r="B11" s="22">
        <v>44986</v>
      </c>
      <c r="C11" s="104">
        <v>458818512.75999999</v>
      </c>
      <c r="D11" s="118">
        <v>143229625.87</v>
      </c>
      <c r="E11" s="9">
        <f t="shared" si="1"/>
        <v>32.152952214776384</v>
      </c>
      <c r="F11" s="9">
        <f t="shared" ref="F11" si="3">+(C11/D11-1)*100</f>
        <v>220.33771642777245</v>
      </c>
    </row>
    <row r="12" spans="2:6">
      <c r="B12" s="22">
        <v>45017</v>
      </c>
      <c r="C12" s="113">
        <v>404629995.80000001</v>
      </c>
      <c r="D12" s="113">
        <v>141822626.40000001</v>
      </c>
      <c r="E12" s="132">
        <f t="shared" si="1"/>
        <v>-11.810446931191077</v>
      </c>
      <c r="F12" s="124">
        <f t="shared" ref="F12" si="4">+(C12/D12-1)*100</f>
        <v>185.30708115556376</v>
      </c>
    </row>
    <row r="13" spans="2:6">
      <c r="B13" s="22">
        <v>45047</v>
      </c>
      <c r="C13" s="104">
        <v>429326572.39999998</v>
      </c>
      <c r="D13" s="118">
        <v>160057387.75999999</v>
      </c>
      <c r="E13" s="9">
        <f t="shared" si="1"/>
        <v>6.1034962450502439</v>
      </c>
      <c r="F13" s="9">
        <f t="shared" ref="F13" si="5">+(C13/D13-1)*100</f>
        <v>168.23289971704332</v>
      </c>
    </row>
    <row r="14" spans="2:6">
      <c r="B14" s="22">
        <v>45078</v>
      </c>
      <c r="C14" s="113">
        <v>646894667.45000005</v>
      </c>
      <c r="D14" s="113">
        <v>149121063.36000001</v>
      </c>
      <c r="E14" s="124">
        <f t="shared" si="1"/>
        <v>50.676596566982049</v>
      </c>
      <c r="F14" s="124">
        <f t="shared" ref="F14" si="6">+(C14/D14-1)*100</f>
        <v>333.80502584554534</v>
      </c>
    </row>
    <row r="15" spans="2:6">
      <c r="B15" s="22">
        <v>45108</v>
      </c>
      <c r="C15" s="126">
        <v>573300620.81000006</v>
      </c>
      <c r="D15" s="118">
        <v>185496883.74000001</v>
      </c>
      <c r="E15" s="9">
        <f t="shared" si="1"/>
        <v>-11.376511562554848</v>
      </c>
      <c r="F15" s="9">
        <f t="shared" ref="F15" si="7">+(C15/D15-1)*100</f>
        <v>209.06213045258571</v>
      </c>
    </row>
    <row r="16" spans="2:6">
      <c r="B16" s="22">
        <v>45139</v>
      </c>
      <c r="C16" s="113">
        <v>588625838.48000002</v>
      </c>
      <c r="D16" s="113">
        <v>199790138.88</v>
      </c>
      <c r="E16" s="124">
        <f t="shared" ref="E16" si="8">+(C16/C15-1)*100</f>
        <v>2.6731556034855553</v>
      </c>
      <c r="F16" s="124">
        <f t="shared" ref="F16" si="9">+(C16/D16-1)*100</f>
        <v>194.62206782565303</v>
      </c>
    </row>
    <row r="17" spans="2:6">
      <c r="B17" s="22">
        <v>45170</v>
      </c>
      <c r="C17" s="104">
        <v>671269010.08000004</v>
      </c>
      <c r="D17" s="118">
        <v>235618480.93000001</v>
      </c>
      <c r="E17" s="9">
        <f t="shared" ref="E17" si="10">+(C17/C16-1)*100</f>
        <v>14.040017647442781</v>
      </c>
      <c r="F17" s="9">
        <f t="shared" ref="F17" si="11">+(C17/D17-1)*100</f>
        <v>184.89658681715534</v>
      </c>
    </row>
    <row r="18" spans="2:6">
      <c r="B18" s="22">
        <v>45200</v>
      </c>
      <c r="C18" s="113">
        <v>691863482.96999991</v>
      </c>
      <c r="D18" s="113">
        <v>216571699.56</v>
      </c>
      <c r="E18" s="124">
        <f t="shared" ref="E18" si="12">+(C18/C17-1)*100</f>
        <v>3.0679910111663711</v>
      </c>
      <c r="F18" s="124">
        <f t="shared" ref="F18" si="13">+(C18/D18-1)*100</f>
        <v>219.46163066348515</v>
      </c>
    </row>
    <row r="19" spans="2:6">
      <c r="B19" s="22">
        <v>45231</v>
      </c>
      <c r="C19" s="104">
        <v>681479503.37</v>
      </c>
      <c r="D19" s="118">
        <v>235685836.13</v>
      </c>
      <c r="E19" s="9">
        <f t="shared" ref="E19" si="14">+(C19/C18-1)*100</f>
        <v>-1.5008711769876948</v>
      </c>
      <c r="F19" s="9">
        <f t="shared" ref="F19" si="15">+(C19/D19-1)*100</f>
        <v>189.14741528808224</v>
      </c>
    </row>
    <row r="20" spans="2:6">
      <c r="B20" s="22">
        <v>45261</v>
      </c>
      <c r="C20" s="113"/>
      <c r="D20" s="113"/>
      <c r="E20" s="124"/>
      <c r="F20" s="124"/>
    </row>
    <row r="21" spans="2:6" ht="31.5">
      <c r="B21" s="35" t="s">
        <v>22</v>
      </c>
      <c r="C21" s="19">
        <f>SUM(C9:C20)</f>
        <v>5813565944.2700005</v>
      </c>
      <c r="D21" s="19">
        <f>SUM(D9:D20)</f>
        <v>1915087655.7199998</v>
      </c>
      <c r="E21" s="1"/>
      <c r="F21" s="1"/>
    </row>
    <row r="22" spans="2:6">
      <c r="C22" s="82"/>
      <c r="D22" s="82"/>
    </row>
    <row r="23" spans="2:6" ht="31.5">
      <c r="B23" s="116" t="s">
        <v>40</v>
      </c>
      <c r="C23" s="113">
        <f>+AVERAGE(C9:C20)</f>
        <v>528505994.93363643</v>
      </c>
      <c r="D23" s="113">
        <f>+AVERAGE(D9:D20)</f>
        <v>174098877.79272726</v>
      </c>
      <c r="E23" s="121"/>
      <c r="F23" s="121"/>
    </row>
    <row r="25" spans="2:6">
      <c r="C25" s="82"/>
    </row>
  </sheetData>
  <mergeCells count="4">
    <mergeCell ref="B5:F5"/>
    <mergeCell ref="B7:B8"/>
    <mergeCell ref="C7:F7"/>
    <mergeCell ref="C6:F6"/>
  </mergeCells>
  <conditionalFormatting sqref="E9:F9">
    <cfRule type="cellIs" dxfId="4" priority="12" stopIfTrue="1" operator="lessThan">
      <formula>0</formula>
    </cfRule>
  </conditionalFormatting>
  <conditionalFormatting sqref="E11:F11 E13:F13">
    <cfRule type="cellIs" dxfId="3" priority="6" stopIfTrue="1" operator="lessThan">
      <formula>0</formula>
    </cfRule>
  </conditionalFormatting>
  <conditionalFormatting sqref="E15:F15">
    <cfRule type="cellIs" dxfId="2" priority="4" stopIfTrue="1" operator="lessThan">
      <formula>0</formula>
    </cfRule>
  </conditionalFormatting>
  <conditionalFormatting sqref="E17:F17">
    <cfRule type="cellIs" dxfId="1" priority="3" stopIfTrue="1" operator="lessThan">
      <formula>0</formula>
    </cfRule>
  </conditionalFormatting>
  <conditionalFormatting sqref="E19:F19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Indice</vt:lpstr>
      <vt:lpstr>1. Rec Mensual y Acumulada 2023</vt:lpstr>
      <vt:lpstr>2. Var Mensual - Interanual</vt:lpstr>
      <vt:lpstr>3. Rec Comparativa en $ y % </vt:lpstr>
      <vt:lpstr>4. Rec Acum por Imp.</vt:lpstr>
      <vt:lpstr>5. Ingresos Brutos</vt:lpstr>
      <vt:lpstr>6. Inmobiliario</vt:lpstr>
      <vt:lpstr>7. Automotor</vt:lpstr>
      <vt:lpstr>8. Sellos</vt:lpstr>
      <vt:lpstr>9. Serie Histórica Anual</vt:lpstr>
      <vt:lpstr>10. Serie Histórica Mensual</vt:lpstr>
      <vt:lpstr>'3. Rec Comparativa en $ y %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Germán Trincado</cp:lastModifiedBy>
  <cp:lastPrinted>2023-08-01T16:12:53Z</cp:lastPrinted>
  <dcterms:created xsi:type="dcterms:W3CDTF">2020-06-22T13:36:33Z</dcterms:created>
  <dcterms:modified xsi:type="dcterms:W3CDTF">2023-12-01T13:44:52Z</dcterms:modified>
</cp:coreProperties>
</file>