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2. Subdirección Control de Gestión\1. Análisis AGT\Recaudación\Agosto 2023\"/>
    </mc:Choice>
  </mc:AlternateContent>
  <xr:revisionPtr revIDLastSave="0" documentId="13_ncr:1_{C8271550-877F-48A5-A6D0-CBA2ADFC1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4" l="1"/>
  <c r="F16" i="9"/>
  <c r="E16" i="9"/>
  <c r="F15" i="8"/>
  <c r="E15" i="8"/>
  <c r="F15" i="5" l="1"/>
  <c r="E15" i="5"/>
  <c r="S15" i="4"/>
  <c r="P15" i="4"/>
  <c r="O15" i="4"/>
  <c r="M15" i="4"/>
  <c r="J15" i="4" s="1"/>
  <c r="G15" i="4"/>
  <c r="F15" i="4" s="1"/>
  <c r="D15" i="4"/>
  <c r="F14" i="7"/>
  <c r="D16" i="6"/>
  <c r="J15" i="1"/>
  <c r="H15" i="1"/>
  <c r="F15" i="9"/>
  <c r="E15" i="9"/>
  <c r="F14" i="8"/>
  <c r="E14" i="8"/>
  <c r="F14" i="5"/>
  <c r="E14" i="5"/>
  <c r="S14" i="4"/>
  <c r="R14" i="4"/>
  <c r="P14" i="4"/>
  <c r="O14" i="4"/>
  <c r="M14" i="4"/>
  <c r="J14" i="4" s="1"/>
  <c r="L14" i="4"/>
  <c r="G14" i="4"/>
  <c r="F14" i="4" s="1"/>
  <c r="L15" i="4" l="1"/>
  <c r="D14" i="4"/>
  <c r="J14" i="1"/>
  <c r="H14" i="1"/>
  <c r="F14" i="9"/>
  <c r="E14" i="9"/>
  <c r="F13" i="8"/>
  <c r="E13" i="8"/>
  <c r="F13" i="5"/>
  <c r="E13" i="5"/>
  <c r="S13" i="4"/>
  <c r="R13" i="4"/>
  <c r="P13" i="4"/>
  <c r="O13" i="4"/>
  <c r="M13" i="4"/>
  <c r="J13" i="4" s="1"/>
  <c r="L13" i="4"/>
  <c r="G13" i="4"/>
  <c r="F13" i="4" s="1"/>
  <c r="D14" i="6"/>
  <c r="J13" i="1"/>
  <c r="H13" i="1"/>
  <c r="D13" i="4" l="1"/>
  <c r="F13" i="9" l="1"/>
  <c r="E13" i="9"/>
  <c r="F12" i="8"/>
  <c r="E12" i="8"/>
  <c r="F12" i="5"/>
  <c r="E12" i="5"/>
  <c r="S12" i="4"/>
  <c r="R12" i="4"/>
  <c r="P12" i="4"/>
  <c r="O12" i="4"/>
  <c r="M12" i="4"/>
  <c r="L12" i="4"/>
  <c r="J12" i="4"/>
  <c r="G12" i="4"/>
  <c r="F12" i="4" s="1"/>
  <c r="D12" i="4" l="1"/>
  <c r="D13" i="6" l="1"/>
  <c r="J12" i="1"/>
  <c r="H12" i="1"/>
  <c r="F12" i="9"/>
  <c r="E12" i="9"/>
  <c r="F11" i="8" l="1"/>
  <c r="E11" i="8"/>
  <c r="F11" i="5"/>
  <c r="E11" i="5"/>
  <c r="S11" i="4"/>
  <c r="R11" i="4"/>
  <c r="P11" i="4"/>
  <c r="O11" i="4"/>
  <c r="M11" i="4"/>
  <c r="L11" i="4" s="1"/>
  <c r="J11" i="4"/>
  <c r="G11" i="4"/>
  <c r="F11" i="4" s="1"/>
  <c r="D12" i="6"/>
  <c r="J11" i="1"/>
  <c r="H11" i="1"/>
  <c r="F11" i="9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D11" i="4" l="1"/>
  <c r="J10" i="4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<sst xmlns="http://schemas.openxmlformats.org/spreadsheetml/2006/main" count="171" uniqueCount="88">
  <si>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</si>
  <si>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</si>
  <si>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</si>
  <si>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</si>
  <si>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</si>
  <si>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</si>
  <si>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</si>
  <si>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</si>
  <si>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</si>
  <si>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</si>
  <si>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</si>
  <si>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</si>
  <si>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</si>
  <si>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</si>
  <si>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</si>
  <si>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</si>
  <si>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</si>
  <si>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</si>
  <si>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</si>
  <si>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</si>
  <si>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</si>
  <si>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</si>
  <si>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</si>
  <si>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</si>
  <si>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</si>
  <si>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</si>
  <si>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</si>
  <si>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</si>
  <si>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</si>
  <si>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</si>
  <si>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</si>
  <si>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</si>
  <si>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</si>
  <si>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</si>
  <si>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</si>
  <si>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</si>
  <si>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</si>
  <si>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</si>
  <si>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</si>
  <si>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</si>
  <si>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</si>
  <si>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</si>
  <si>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</si>
  <si>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</si>
  <si>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</si>
  <si>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</si>
  <si>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</si>
  <si>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</si>
  <si>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</si>
  <si>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</si>
  <si>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</si>
  <si>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</si>
  <si>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</si>
  <si>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</si>
  <si>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</si>
  <si>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</si>
  <si>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</si>
  <si>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</si>
  <si>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</si>
  <si>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</si>
  <si>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</si>
  <si>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</si>
  <si>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</si>
  <si>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</si>
  <si>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</si>
  <si>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</si>
  <si>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</si>
  <si>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</si>
  <si>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</si>
  <si>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</si>
  <si>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</si>
  <si>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</si>
  <si>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</si>
  <si>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</si>
  <si>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</si>
  <si>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</si>
  <si>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</si>
  <si>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 Anual por Impuesto  2012 - 2023</t>
  </si>
  <si>
    <t>Recaudación Total Mensual 2012 - 2023</t>
  </si>
  <si>
    <t>Fecha de Versión de Archivo:  01/08/2023</t>
  </si>
  <si>
    <t>Recaudación
Julio 2023</t>
  </si>
  <si>
    <t>Informe Agosto 2023</t>
  </si>
  <si>
    <t>AGOSTO 2023</t>
  </si>
  <si>
    <t>COMPARATIVO MES DE AGOSTO 2023 CON JULIO 2023 Y AGOSTO 2022</t>
  </si>
  <si>
    <t>Recaudación
Agosto 2023</t>
  </si>
  <si>
    <t>Recaudación
Agosto 2022</t>
  </si>
  <si>
    <t>Recaudación
 Acumulada hasta
Agosto 2023</t>
  </si>
  <si>
    <t>Recaudación
Acumulada hasta
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</si>
</sst>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77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  <c:pt idx="3">
                  <c:v>4904050928.7400007</c:v>
                </c:pt>
                <c:pt idx="4">
                  <c:v>5456543395.3500004</c:v>
                </c:pt>
                <c:pt idx="5">
                  <c:v>5713485652.3400002</c:v>
                </c:pt>
                <c:pt idx="6">
                  <c:v>6280174034.9499989</c:v>
                </c:pt>
                <c:pt idx="7">
                  <c:v>6625043837.3399992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  <c:pt idx="3">
                  <c:v>-13.169889861821405</c:v>
                </c:pt>
                <c:pt idx="4" formatCode="0.00">
                  <c:v>11.266042596991376</c:v>
                </c:pt>
                <c:pt idx="5">
                  <c:v>4.7088832319919449</c:v>
                </c:pt>
                <c:pt idx="6" formatCode="0.00">
                  <c:v>9.92</c:v>
                </c:pt>
                <c:pt idx="7">
                  <c:v>5.4914051819384913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  <c:pt idx="3">
                  <c:v>107.63</c:v>
                </c:pt>
                <c:pt idx="4" formatCode="0.00">
                  <c:v>121.62</c:v>
                </c:pt>
                <c:pt idx="5">
                  <c:v>126.74</c:v>
                </c:pt>
                <c:pt idx="6" formatCode="0.00">
                  <c:v>111.1</c:v>
                </c:pt>
                <c:pt idx="7">
                  <c:v>114.24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Agosto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Agosto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1281069594.47</c:v>
                </c:pt>
                <c:pt idx="1">
                  <c:v>3392343254.9200001</c:v>
                </c:pt>
                <c:pt idx="2">
                  <c:v>183259023.07000005</c:v>
                </c:pt>
                <c:pt idx="3">
                  <c:v>663498857.8499999</c:v>
                </c:pt>
                <c:pt idx="4">
                  <c:v>588625838.48000002</c:v>
                </c:pt>
                <c:pt idx="5">
                  <c:v>60396.04</c:v>
                </c:pt>
                <c:pt idx="6">
                  <c:v>516186872.50999999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Agosto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Agosto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8510632253.920001</c:v>
                </c:pt>
                <c:pt idx="1">
                  <c:v>21360422707.729996</c:v>
                </c:pt>
                <c:pt idx="2">
                  <c:v>1625888478.8300002</c:v>
                </c:pt>
                <c:pt idx="3">
                  <c:v>4352985441.29</c:v>
                </c:pt>
                <c:pt idx="4">
                  <c:v>3768953947.8500004</c:v>
                </c:pt>
                <c:pt idx="5">
                  <c:v>1827170.43</c:v>
                </c:pt>
                <c:pt idx="6">
                  <c:v>3274110148.9299998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4" sqref="B4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79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H1" workbookViewId="0">
      <selection activeCell="N14" sqref="N14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29871054961.650002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1625888478.8299999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4352985441.3000011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3768953947.8499994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1827170.43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3274110148.9299994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42894820148.990005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topLeftCell="H1" workbookViewId="0">
      <selection activeCell="R10" sqref="R10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>
        <v>4904050928.7400007</v>
      </c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>
        <v>5456543395.3500004</v>
      </c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>
        <v>5713485652.3400002</v>
      </c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>
        <v>6280174034.9499989</v>
      </c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>
        <v>6625043837.3399992</v>
      </c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/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/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/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42894820148.989998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opLeftCell="A22" workbookViewId="0">
      <selection activeCell="J15" sqref="J15"/>
    </sheetView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5" si="0">+C8+D8+E8+F8+G8</f>
        <v>3685508814.9799995</v>
      </c>
      <c r="I8" s="31">
        <v>357953055.74000001</v>
      </c>
      <c r="J8" s="32">
        <f t="shared" ref="J8:J15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>
        <v>3545978855.54</v>
      </c>
      <c r="D11" s="33">
        <v>130956015.34999998</v>
      </c>
      <c r="E11" s="33">
        <v>472037241.16000009</v>
      </c>
      <c r="F11" s="33">
        <v>404629995.79999995</v>
      </c>
      <c r="G11" s="33">
        <v>683226.53999999992</v>
      </c>
      <c r="H11" s="34">
        <f t="shared" si="0"/>
        <v>4554285334.3900003</v>
      </c>
      <c r="I11" s="33">
        <v>349765594.34999996</v>
      </c>
      <c r="J11" s="34">
        <f t="shared" si="1"/>
        <v>4904050928.7400007</v>
      </c>
    </row>
    <row r="12" spans="2:22">
      <c r="B12" s="22">
        <v>45047</v>
      </c>
      <c r="C12" s="31">
        <v>3987204362.0700006</v>
      </c>
      <c r="D12" s="31">
        <v>144958615.63999996</v>
      </c>
      <c r="E12" s="31">
        <v>487144759.4000001</v>
      </c>
      <c r="F12" s="31">
        <v>429326572.39999998</v>
      </c>
      <c r="G12" s="31">
        <v>164584.68</v>
      </c>
      <c r="H12" s="32">
        <f t="shared" si="0"/>
        <v>5048798894.1900005</v>
      </c>
      <c r="I12" s="31">
        <v>407744501.15999997</v>
      </c>
      <c r="J12" s="32">
        <f t="shared" si="1"/>
        <v>5456543395.3500004</v>
      </c>
    </row>
    <row r="13" spans="2:22">
      <c r="B13" s="22">
        <v>45078</v>
      </c>
      <c r="C13" s="33">
        <v>4059524348.9700003</v>
      </c>
      <c r="D13" s="33">
        <v>143952454.5</v>
      </c>
      <c r="E13" s="33">
        <v>496556394.30000001</v>
      </c>
      <c r="F13" s="33">
        <v>646894667.45000005</v>
      </c>
      <c r="G13" s="33">
        <v>402580.36</v>
      </c>
      <c r="H13" s="34">
        <f t="shared" si="0"/>
        <v>5347330445.5799999</v>
      </c>
      <c r="I13" s="33">
        <v>366155206.75999999</v>
      </c>
      <c r="J13" s="34">
        <f t="shared" si="1"/>
        <v>5713485652.3400002</v>
      </c>
    </row>
    <row r="14" spans="2:22">
      <c r="B14" s="22">
        <v>45108</v>
      </c>
      <c r="C14" s="31">
        <v>4450116977.8799992</v>
      </c>
      <c r="D14" s="31">
        <v>164600396.68999997</v>
      </c>
      <c r="E14" s="31">
        <v>594311351.10000014</v>
      </c>
      <c r="F14" s="31">
        <v>573300620.81000006</v>
      </c>
      <c r="G14" s="31">
        <v>101433.74</v>
      </c>
      <c r="H14" s="32">
        <f t="shared" si="0"/>
        <v>5782430780.2199993</v>
      </c>
      <c r="I14" s="31">
        <v>497743254.73000002</v>
      </c>
      <c r="J14" s="32">
        <f t="shared" si="1"/>
        <v>6280174034.9499989</v>
      </c>
    </row>
    <row r="15" spans="2:22">
      <c r="B15" s="22">
        <v>45139</v>
      </c>
      <c r="C15" s="33">
        <v>4673412849.3900003</v>
      </c>
      <c r="D15" s="33">
        <v>183259023.07000005</v>
      </c>
      <c r="E15" s="33">
        <v>663498857.8499999</v>
      </c>
      <c r="F15" s="33">
        <v>588625838.48000002</v>
      </c>
      <c r="G15" s="33">
        <v>60396.04</v>
      </c>
      <c r="H15" s="34">
        <f t="shared" si="0"/>
        <v>6108856964.829999</v>
      </c>
      <c r="I15" s="33">
        <v>516186872.50999999</v>
      </c>
      <c r="J15" s="34">
        <f t="shared" si="1"/>
        <v>6625043837.3399992</v>
      </c>
    </row>
    <row r="16" spans="2:22">
      <c r="B16" s="22">
        <v>45170</v>
      </c>
      <c r="C16" s="31"/>
      <c r="D16" s="31"/>
      <c r="E16" s="31"/>
      <c r="F16" s="31"/>
      <c r="G16" s="31"/>
      <c r="H16" s="32"/>
      <c r="I16" s="31"/>
      <c r="J16" s="32"/>
    </row>
    <row r="17" spans="2:10">
      <c r="B17" s="22">
        <v>45200</v>
      </c>
      <c r="C17" s="33"/>
      <c r="D17" s="33"/>
      <c r="E17" s="33"/>
      <c r="F17" s="33"/>
      <c r="G17" s="33"/>
      <c r="H17" s="34"/>
      <c r="I17" s="33"/>
      <c r="J17" s="34"/>
    </row>
    <row r="18" spans="2:10">
      <c r="B18" s="22">
        <v>45231</v>
      </c>
      <c r="C18" s="31"/>
      <c r="D18" s="31"/>
      <c r="E18" s="31"/>
      <c r="F18" s="31"/>
      <c r="G18" s="31"/>
      <c r="H18" s="32"/>
      <c r="I18" s="31"/>
      <c r="J18" s="32"/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29871054961.650002</v>
      </c>
      <c r="D21" s="33">
        <f t="shared" si="2"/>
        <v>1625888478.8299999</v>
      </c>
      <c r="E21" s="33">
        <f t="shared" si="2"/>
        <v>4352985441.3000011</v>
      </c>
      <c r="F21" s="33">
        <f t="shared" si="2"/>
        <v>3768953947.8499994</v>
      </c>
      <c r="G21" s="33">
        <f t="shared" si="2"/>
        <v>1827170.43</v>
      </c>
      <c r="H21" s="23">
        <f>SUM(H8:H19)</f>
        <v>39620710000.060005</v>
      </c>
      <c r="I21" s="34">
        <f t="shared" si="2"/>
        <v>3274110148.9299994</v>
      </c>
      <c r="J21" s="23">
        <f t="shared" si="2"/>
        <v>42894820148.989998</v>
      </c>
    </row>
    <row r="22" spans="2:10" s="42" customFormat="1" ht="52.5" customHeight="1">
      <c r="B22" s="35" t="s">
        <v>59</v>
      </c>
      <c r="C22" s="43">
        <f>+C21*100/$J$21</f>
        <v>69.637906996454319</v>
      </c>
      <c r="D22" s="43">
        <f>+D21*100/$J$21</f>
        <v>3.7904074971818789</v>
      </c>
      <c r="E22" s="43">
        <f>+E21*100/$J$21</f>
        <v>10.148044510223915</v>
      </c>
      <c r="F22" s="43">
        <f>+F21*100/$J$21</f>
        <v>8.7865013415582371</v>
      </c>
      <c r="G22" s="43">
        <f>+G21*100/$J$21</f>
        <v>4.2596528523806444E-3</v>
      </c>
      <c r="H22" s="44">
        <f>+H21/J21*100</f>
        <v>92.367119998270724</v>
      </c>
      <c r="I22" s="43">
        <f>+I21*100/$J$21</f>
        <v>7.6328800017292799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3733881870.2062502</v>
      </c>
      <c r="D24" s="36">
        <f t="shared" ref="D24:I24" si="3">+AVERAGE(D8:D19)</f>
        <v>203236059.85374999</v>
      </c>
      <c r="E24" s="36">
        <f>+AVERAGE(E8:E19)</f>
        <v>544123180.16250014</v>
      </c>
      <c r="F24" s="36">
        <f t="shared" si="3"/>
        <v>471119243.48124993</v>
      </c>
      <c r="G24" s="36">
        <f t="shared" si="3"/>
        <v>228396.30374999999</v>
      </c>
      <c r="H24" s="23">
        <f t="shared" si="3"/>
        <v>4952588750.0075006</v>
      </c>
      <c r="I24" s="37">
        <f t="shared" si="3"/>
        <v>409263768.61624992</v>
      </c>
      <c r="J24" s="23">
        <f>+AVERAGE(J8:J19)</f>
        <v>5361852518.6237497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D11" sqref="D11"/>
    </sheetView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4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>
        <v>4904050928.7400007</v>
      </c>
      <c r="D12" s="7">
        <f t="shared" si="0"/>
        <v>-13.169889861821405</v>
      </c>
      <c r="E12" s="7">
        <v>107.63</v>
      </c>
    </row>
    <row r="13" spans="2:22">
      <c r="B13" s="3">
        <v>45047</v>
      </c>
      <c r="C13" s="47">
        <v>5456543395.3500004</v>
      </c>
      <c r="D13" s="48">
        <f t="shared" si="0"/>
        <v>11.266042596991376</v>
      </c>
      <c r="E13" s="48">
        <v>121.62</v>
      </c>
    </row>
    <row r="14" spans="2:22">
      <c r="B14" s="3">
        <v>45078</v>
      </c>
      <c r="C14" s="49">
        <v>5713485652.3400002</v>
      </c>
      <c r="D14" s="7">
        <f t="shared" si="0"/>
        <v>4.7088832319919449</v>
      </c>
      <c r="E14" s="7">
        <v>126.74</v>
      </c>
    </row>
    <row r="15" spans="2:22">
      <c r="B15" s="3">
        <v>45108</v>
      </c>
      <c r="C15" s="47">
        <v>6280174034.9499989</v>
      </c>
      <c r="D15" s="48">
        <v>9.92</v>
      </c>
      <c r="E15" s="48">
        <v>111.1</v>
      </c>
    </row>
    <row r="16" spans="2:22">
      <c r="B16" s="3">
        <v>45139</v>
      </c>
      <c r="C16" s="49">
        <v>6625043837.3399992</v>
      </c>
      <c r="D16" s="7">
        <f>+(C16/C15-1)*100</f>
        <v>5.4914051819384913</v>
      </c>
      <c r="E16" s="7">
        <v>114.24</v>
      </c>
    </row>
    <row r="17" spans="2:5">
      <c r="B17" s="3">
        <v>45170</v>
      </c>
      <c r="C17" s="47"/>
      <c r="D17" s="48"/>
      <c r="E17" s="48"/>
    </row>
    <row r="18" spans="2:5">
      <c r="B18" s="3">
        <v>45200</v>
      </c>
      <c r="C18" s="49"/>
      <c r="D18" s="7"/>
      <c r="E18" s="7"/>
    </row>
    <row r="19" spans="2:5">
      <c r="B19" s="3">
        <v>45231</v>
      </c>
      <c r="C19" s="47"/>
      <c r="D19" s="48"/>
      <c r="E19" s="48"/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42894820148.989998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C12 C14 C16 C18 C20">
    <cfRule type="cellIs" dxfId="76" priority="31" stopIfTrue="1" operator="lessThan">
      <formula>0</formula>
    </cfRule>
  </conditionalFormatting>
  <conditionalFormatting sqref="D10:E10 D12:E12 D14:E14 D16:E16 D18:E18">
    <cfRule type="cellIs" dxfId="75" priority="3" stopIfTrue="1" operator="lessThan">
      <formula>0</formula>
    </cfRule>
  </conditionalFormatting>
  <conditionalFormatting sqref="D11:E11 D13:E13 D15:E15 D17:E17 D19:E19">
    <cfRule type="cellIs" dxfId="74" priority="4" stopIfTrue="1" operator="lessThan">
      <formula>0</formula>
    </cfRule>
  </conditionalFormatting>
  <conditionalFormatting sqref="D20:E20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O14" sqref="O14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80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4673412849.3900003</v>
      </c>
      <c r="E8" s="49">
        <f>+E9+E10</f>
        <v>4450116977.8799992</v>
      </c>
      <c r="F8" s="54">
        <f>+D8-E8</f>
        <v>223295871.51000118</v>
      </c>
      <c r="G8" s="7">
        <f>+(D8/E8-1)*100</f>
        <v>5.0177528505414237</v>
      </c>
      <c r="H8" s="6"/>
      <c r="I8" s="49">
        <f>+I9+I10</f>
        <v>2082165923.04</v>
      </c>
      <c r="J8" s="49">
        <f>+J9+J10</f>
        <v>2591246926.3500004</v>
      </c>
      <c r="K8" s="7">
        <f>+(D8/I8-1)*100</f>
        <v>124.44958865558289</v>
      </c>
      <c r="L8" s="55"/>
      <c r="M8" s="56"/>
    </row>
    <row r="9" spans="2:14" s="27" customFormat="1" ht="21.95" customHeight="1">
      <c r="B9" s="57"/>
      <c r="C9" s="58" t="s">
        <v>44</v>
      </c>
      <c r="D9" s="59">
        <v>1281069594.47</v>
      </c>
      <c r="E9" s="59">
        <v>1203767477.4400001</v>
      </c>
      <c r="F9" s="60">
        <f>+D9-E9</f>
        <v>77302117.029999971</v>
      </c>
      <c r="G9" s="61">
        <f>+(D9/E9-1)*100</f>
        <v>6.4216818014052768</v>
      </c>
      <c r="H9" s="61"/>
      <c r="I9" s="62">
        <v>631981176.01999998</v>
      </c>
      <c r="J9" s="62">
        <f t="shared" ref="J9:J17" si="0">+D9-I9</f>
        <v>649088418.45000005</v>
      </c>
      <c r="K9" s="61">
        <f>+(D9/I9-1)*100</f>
        <v>102.70692278174099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3392343254.9200001</v>
      </c>
      <c r="E10" s="59">
        <v>3246349500.4399996</v>
      </c>
      <c r="F10" s="60">
        <f>+D10-E10</f>
        <v>145993754.4800005</v>
      </c>
      <c r="G10" s="8">
        <f>+(D10/E10-1)*100</f>
        <v>4.497166878064518</v>
      </c>
      <c r="H10" s="8"/>
      <c r="I10" s="62">
        <v>1450184747.02</v>
      </c>
      <c r="J10" s="62">
        <f t="shared" si="0"/>
        <v>1942158507.9000001</v>
      </c>
      <c r="K10" s="8">
        <f>+(D10/I10-1)*100</f>
        <v>133.92490245749462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183259023.07000005</v>
      </c>
      <c r="E11" s="49">
        <v>164600396.68999997</v>
      </c>
      <c r="F11" s="54">
        <f>+D11-E11</f>
        <v>18658626.380000085</v>
      </c>
      <c r="G11" s="7">
        <f>+(D11/E11-1)*100</f>
        <v>11.335711672153991</v>
      </c>
      <c r="H11" s="63"/>
      <c r="I11" s="49">
        <v>105320171.13</v>
      </c>
      <c r="J11" s="49">
        <f t="shared" si="0"/>
        <v>77938851.940000057</v>
      </c>
      <c r="K11" s="7">
        <f t="shared" ref="K11:K20" si="1">+(D11/I11-1)*100</f>
        <v>74.001828048491959</v>
      </c>
      <c r="L11" s="55"/>
    </row>
    <row r="12" spans="2:14" s="27" customFormat="1" ht="21.95" customHeight="1">
      <c r="B12" s="146" t="s">
        <v>14</v>
      </c>
      <c r="C12" s="147"/>
      <c r="D12" s="64">
        <v>663498857.8499999</v>
      </c>
      <c r="E12" s="64">
        <v>594311351.10000014</v>
      </c>
      <c r="F12" s="65">
        <f t="shared" ref="F12:F16" si="2">+D12-E12</f>
        <v>69187506.749999762</v>
      </c>
      <c r="G12" s="66">
        <f>+(D12/E12-1)*100</f>
        <v>11.641626333056209</v>
      </c>
      <c r="H12" s="66"/>
      <c r="I12" s="62">
        <v>333308103</v>
      </c>
      <c r="J12" s="65">
        <f t="shared" si="0"/>
        <v>330190754.8499999</v>
      </c>
      <c r="K12" s="66">
        <f>+(D12/I12-1)*100</f>
        <v>99.064724763082012</v>
      </c>
      <c r="L12" s="55"/>
    </row>
    <row r="13" spans="2:14" s="27" customFormat="1" ht="21.95" customHeight="1">
      <c r="B13" s="150" t="s">
        <v>15</v>
      </c>
      <c r="C13" s="151"/>
      <c r="D13" s="49">
        <v>588625838.48000002</v>
      </c>
      <c r="E13" s="49">
        <v>573300620.81000006</v>
      </c>
      <c r="F13" s="54">
        <f t="shared" si="2"/>
        <v>15325217.669999957</v>
      </c>
      <c r="G13" s="7">
        <f t="shared" ref="G13:G19" si="3">+(D13/E13-1)*100</f>
        <v>2.6731556034855553</v>
      </c>
      <c r="H13" s="66"/>
      <c r="I13" s="49">
        <v>199790138.88</v>
      </c>
      <c r="J13" s="54">
        <v>127682328.93000001</v>
      </c>
      <c r="K13" s="7">
        <f>+(D13/I13-1)*100</f>
        <v>194.62206782565303</v>
      </c>
      <c r="L13" s="55"/>
    </row>
    <row r="14" spans="2:14" s="27" customFormat="1" ht="21.95" customHeight="1">
      <c r="B14" s="146" t="s">
        <v>16</v>
      </c>
      <c r="C14" s="147"/>
      <c r="D14" s="64">
        <v>60396.04</v>
      </c>
      <c r="E14" s="64">
        <v>101433.74</v>
      </c>
      <c r="F14" s="62">
        <f t="shared" si="2"/>
        <v>-41037.700000000004</v>
      </c>
      <c r="G14" s="67">
        <f t="shared" si="3"/>
        <v>-40.457642595057621</v>
      </c>
      <c r="H14" s="66"/>
      <c r="I14" s="62">
        <v>272607.82</v>
      </c>
      <c r="J14" s="65">
        <f t="shared" si="0"/>
        <v>-212211.78</v>
      </c>
      <c r="K14" s="67">
        <f>+(D14/I14-1)*100</f>
        <v>-77.845081626785316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6108856964.829999</v>
      </c>
      <c r="E15" s="68">
        <f>+E8+E11+E12+E13+E14</f>
        <v>5782430780.2199993</v>
      </c>
      <c r="F15" s="69">
        <f t="shared" si="2"/>
        <v>326426184.60999966</v>
      </c>
      <c r="G15" s="70">
        <f t="shared" si="3"/>
        <v>5.645137780578513</v>
      </c>
      <c r="H15" s="66"/>
      <c r="I15" s="71">
        <f>+I8+I11+I12+I13+I14</f>
        <v>2720856943.8700004</v>
      </c>
      <c r="J15" s="68">
        <f t="shared" si="0"/>
        <v>3388000020.9599986</v>
      </c>
      <c r="K15" s="70">
        <f>+(D15/I15-1)*100</f>
        <v>124.51959404161434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516186872.50999999</v>
      </c>
      <c r="E16" s="59">
        <f>+SUM(E17:E19)</f>
        <v>497743254.73000002</v>
      </c>
      <c r="F16" s="65">
        <f t="shared" si="2"/>
        <v>18443617.779999971</v>
      </c>
      <c r="G16" s="66">
        <f t="shared" si="3"/>
        <v>3.7054480607687346</v>
      </c>
      <c r="H16" s="61"/>
      <c r="I16" s="59">
        <f>+I17+I19+I18</f>
        <v>371499052.07000005</v>
      </c>
      <c r="J16" s="65">
        <f>+D16-I16</f>
        <v>144687820.43999994</v>
      </c>
      <c r="K16" s="66">
        <f t="shared" si="1"/>
        <v>38.947022780757187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367602353.68999994</v>
      </c>
      <c r="E17" s="59">
        <v>356263935.55000001</v>
      </c>
      <c r="F17" s="60">
        <f t="shared" ref="F17:F19" si="4">+D17-E17</f>
        <v>11338418.139999926</v>
      </c>
      <c r="G17" s="61">
        <f t="shared" si="3"/>
        <v>3.1825893694503948</v>
      </c>
      <c r="H17" s="66"/>
      <c r="I17" s="62">
        <v>295322810.60000002</v>
      </c>
      <c r="J17" s="60">
        <f t="shared" si="0"/>
        <v>72279543.089999914</v>
      </c>
      <c r="K17" s="61">
        <f t="shared" si="1"/>
        <v>24.474757958300387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73722095.330000013</v>
      </c>
      <c r="E18" s="76">
        <v>66034594.569999978</v>
      </c>
      <c r="F18" s="60">
        <f>+D18-E18</f>
        <v>7687500.7600000352</v>
      </c>
      <c r="G18" s="61">
        <f t="shared" si="3"/>
        <v>11.641626347612233</v>
      </c>
      <c r="H18" s="66"/>
      <c r="I18" s="77">
        <v>37034233.630000003</v>
      </c>
      <c r="J18" s="60">
        <f>+D18-I18</f>
        <v>36687861.70000001</v>
      </c>
      <c r="K18" s="61">
        <f t="shared" si="1"/>
        <v>99.06472499617378</v>
      </c>
      <c r="L18" s="55"/>
    </row>
    <row r="19" spans="1:12" s="27" customFormat="1" ht="21.95" customHeight="1">
      <c r="A19" s="72"/>
      <c r="C19" s="74" t="s">
        <v>19</v>
      </c>
      <c r="D19" s="64">
        <v>74862423.49000001</v>
      </c>
      <c r="E19" s="64">
        <v>75444724.609999999</v>
      </c>
      <c r="F19" s="60">
        <f t="shared" si="4"/>
        <v>-582301.11999998987</v>
      </c>
      <c r="G19" s="61">
        <f t="shared" si="3"/>
        <v>-0.77182483335992425</v>
      </c>
      <c r="H19" s="66"/>
      <c r="I19" s="65">
        <v>39142007.840000004</v>
      </c>
      <c r="J19" s="60">
        <f t="shared" ref="J19" si="5">+D19-I19</f>
        <v>35720415.650000006</v>
      </c>
      <c r="K19" s="61">
        <f t="shared" si="1"/>
        <v>91.258516415442031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6625043837.3399992</v>
      </c>
      <c r="E20" s="78">
        <f>+E15+E16</f>
        <v>6280174034.9499989</v>
      </c>
      <c r="F20" s="79">
        <f>+F15+F16</f>
        <v>344869802.38999963</v>
      </c>
      <c r="G20" s="80">
        <f>+(D20/E20-1)*100</f>
        <v>5.4914051819384913</v>
      </c>
      <c r="H20" s="66"/>
      <c r="I20" s="79">
        <f>+I15+I16</f>
        <v>3092355995.9400005</v>
      </c>
      <c r="J20" s="81">
        <f>+J15+J16</f>
        <v>3532687841.3999987</v>
      </c>
      <c r="K20" s="80">
        <f t="shared" si="1"/>
        <v>114.23936461513864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72" priority="25" stopIfTrue="1" operator="lessThan">
      <formula>0</formula>
    </cfRule>
  </conditionalFormatting>
  <conditionalFormatting sqref="B11">
    <cfRule type="cellIs" dxfId="71" priority="18" stopIfTrue="1" operator="lessThan">
      <formula>0</formula>
    </cfRule>
  </conditionalFormatting>
  <conditionalFormatting sqref="B13">
    <cfRule type="cellIs" dxfId="70" priority="13" stopIfTrue="1" operator="lessThan">
      <formula>0</formula>
    </cfRule>
  </conditionalFormatting>
  <conditionalFormatting sqref="D8:E8">
    <cfRule type="cellIs" dxfId="69" priority="6" stopIfTrue="1" operator="lessThan">
      <formula>0</formula>
    </cfRule>
  </conditionalFormatting>
  <conditionalFormatting sqref="D11:E11">
    <cfRule type="cellIs" dxfId="68" priority="3" stopIfTrue="1" operator="lessThan">
      <formula>0</formula>
    </cfRule>
  </conditionalFormatting>
  <conditionalFormatting sqref="D13:E13">
    <cfRule type="cellIs" dxfId="67" priority="2" stopIfTrue="1" operator="lessThan">
      <formula>0</formula>
    </cfRule>
  </conditionalFormatting>
  <conditionalFormatting sqref="G8">
    <cfRule type="cellIs" dxfId="66" priority="4" stopIfTrue="1" operator="lessThan">
      <formula>0</formula>
    </cfRule>
  </conditionalFormatting>
  <conditionalFormatting sqref="G11">
    <cfRule type="cellIs" dxfId="65" priority="5" stopIfTrue="1" operator="lessThan">
      <formula>0</formula>
    </cfRule>
  </conditionalFormatting>
  <conditionalFormatting sqref="G13">
    <cfRule type="cellIs" dxfId="64" priority="10" stopIfTrue="1" operator="lessThan">
      <formula>0</formula>
    </cfRule>
  </conditionalFormatting>
  <conditionalFormatting sqref="G9:H10">
    <cfRule type="cellIs" dxfId="63" priority="46" stopIfTrue="1" operator="lessThan">
      <formula>0</formula>
    </cfRule>
  </conditionalFormatting>
  <conditionalFormatting sqref="G12:H12 H13:H15">
    <cfRule type="cellIs" dxfId="62" priority="44" stopIfTrue="1" operator="lessThan">
      <formula>0</formula>
    </cfRule>
  </conditionalFormatting>
  <conditionalFormatting sqref="G14:H20">
    <cfRule type="cellIs" dxfId="61" priority="1" stopIfTrue="1" operator="lessThan">
      <formula>0</formula>
    </cfRule>
  </conditionalFormatting>
  <conditionalFormatting sqref="H8:J8">
    <cfRule type="cellIs" dxfId="60" priority="21" stopIfTrue="1" operator="lessThan">
      <formula>0</formula>
    </cfRule>
  </conditionalFormatting>
  <conditionalFormatting sqref="H11:J11">
    <cfRule type="cellIs" dxfId="59" priority="16" stopIfTrue="1" operator="lessThan">
      <formula>0</formula>
    </cfRule>
  </conditionalFormatting>
  <conditionalFormatting sqref="I13">
    <cfRule type="cellIs" dxfId="58" priority="9" stopIfTrue="1" operator="lessThan">
      <formula>0</formula>
    </cfRule>
  </conditionalFormatting>
  <conditionalFormatting sqref="K8">
    <cfRule type="cellIs" dxfId="57" priority="19" stopIfTrue="1" operator="lessThan">
      <formula>0</formula>
    </cfRule>
  </conditionalFormatting>
  <conditionalFormatting sqref="K9:K10">
    <cfRule type="cellIs" dxfId="56" priority="39" stopIfTrue="1" operator="lessThan">
      <formula>0</formula>
    </cfRule>
  </conditionalFormatting>
  <conditionalFormatting sqref="K11">
    <cfRule type="cellIs" dxfId="55" priority="15" stopIfTrue="1" operator="lessThan">
      <formula>0</formula>
    </cfRule>
  </conditionalFormatting>
  <conditionalFormatting sqref="K12 K14:K20">
    <cfRule type="cellIs" dxfId="54" priority="38" stopIfTrue="1" operator="lessThan">
      <formula>0</formula>
    </cfRule>
  </conditionalFormatting>
  <conditionalFormatting sqref="K13">
    <cfRule type="cellIs" dxfId="53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4" zoomScale="110" zoomScaleNormal="110" workbookViewId="0">
      <selection activeCell="J11" sqref="J11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29871054961.649998</v>
      </c>
      <c r="E9" s="83">
        <f>+E10+E11</f>
        <v>13348789712.08</v>
      </c>
      <c r="F9" s="54">
        <f>+D9-E9</f>
        <v>16522265249.569998</v>
      </c>
      <c r="G9" s="7">
        <f>+(D9/E9-1)*100</f>
        <v>123.77350760584802</v>
      </c>
    </row>
    <row r="10" spans="2:7" ht="21.95" customHeight="1">
      <c r="B10" s="84"/>
      <c r="C10" s="85" t="s">
        <v>44</v>
      </c>
      <c r="D10" s="86">
        <v>8510632253.920001</v>
      </c>
      <c r="E10" s="87">
        <v>3958336528.0099998</v>
      </c>
      <c r="F10" s="88">
        <f t="shared" ref="F10:F20" si="0">+D10-E10</f>
        <v>4552295725.9100018</v>
      </c>
      <c r="G10" s="89">
        <f t="shared" ref="G10:G20" si="1">+(D10/E10-1)*100</f>
        <v>115.0052728891802</v>
      </c>
    </row>
    <row r="11" spans="2:7" ht="21.95" customHeight="1">
      <c r="B11" s="84"/>
      <c r="C11" s="85" t="s">
        <v>45</v>
      </c>
      <c r="D11" s="86">
        <v>21360422707.729996</v>
      </c>
      <c r="E11" s="87">
        <v>9390453184.0699997</v>
      </c>
      <c r="F11" s="88">
        <f t="shared" si="0"/>
        <v>11969969523.659996</v>
      </c>
      <c r="G11" s="90">
        <f t="shared" si="1"/>
        <v>127.46956178819886</v>
      </c>
    </row>
    <row r="12" spans="2:7" ht="21.95" customHeight="1">
      <c r="B12" s="150" t="s">
        <v>13</v>
      </c>
      <c r="C12" s="151"/>
      <c r="D12" s="49">
        <v>1625888478.8300002</v>
      </c>
      <c r="E12" s="83">
        <v>925247187.68000007</v>
      </c>
      <c r="F12" s="54">
        <f t="shared" si="0"/>
        <v>700641291.1500001</v>
      </c>
      <c r="G12" s="7">
        <f>+(D12/E12-1)*100</f>
        <v>75.724768524486379</v>
      </c>
    </row>
    <row r="13" spans="2:7" ht="21.95" customHeight="1">
      <c r="B13" s="146" t="s">
        <v>14</v>
      </c>
      <c r="C13" s="147"/>
      <c r="D13" s="64">
        <v>4352985441.29</v>
      </c>
      <c r="E13" s="91">
        <v>2380962846.6800003</v>
      </c>
      <c r="F13" s="65">
        <f t="shared" si="0"/>
        <v>1972022594.6099997</v>
      </c>
      <c r="G13" s="66">
        <f t="shared" si="1"/>
        <v>82.824584909410731</v>
      </c>
    </row>
    <row r="14" spans="2:7" ht="21.95" customHeight="1">
      <c r="B14" s="150" t="s">
        <v>15</v>
      </c>
      <c r="C14" s="151"/>
      <c r="D14" s="49">
        <v>3768953947.8500004</v>
      </c>
      <c r="E14" s="83">
        <v>1227211639.1000001</v>
      </c>
      <c r="F14" s="54">
        <f t="shared" si="0"/>
        <v>2541742308.75</v>
      </c>
      <c r="G14" s="7">
        <f>+(D14/E14-1)*100</f>
        <v>207.11523813561917</v>
      </c>
    </row>
    <row r="15" spans="2:7" ht="21.95" customHeight="1">
      <c r="B15" s="146" t="s">
        <v>16</v>
      </c>
      <c r="C15" s="147"/>
      <c r="D15" s="92">
        <v>1827170.43</v>
      </c>
      <c r="E15" s="93">
        <v>1230485.1800000002</v>
      </c>
      <c r="F15" s="86">
        <f t="shared" si="0"/>
        <v>596685.24999999977</v>
      </c>
      <c r="G15" s="94">
        <f t="shared" si="1"/>
        <v>48.49186806134469</v>
      </c>
    </row>
    <row r="16" spans="2:7" ht="21.95" customHeight="1">
      <c r="B16" s="148" t="s">
        <v>7</v>
      </c>
      <c r="C16" s="149"/>
      <c r="D16" s="95">
        <f>+D9+D12+D13+D14+D15</f>
        <v>39620710000.049995</v>
      </c>
      <c r="E16" s="68">
        <f>+E9+E12+E13+E14+E15</f>
        <v>17883441870.720001</v>
      </c>
      <c r="F16" s="69">
        <f t="shared" si="0"/>
        <v>21737268129.329994</v>
      </c>
      <c r="G16" s="70">
        <f>+(D16/E16-1)*100</f>
        <v>121.54968985539489</v>
      </c>
    </row>
    <row r="17" spans="1:7" ht="21.95" customHeight="1">
      <c r="B17" s="146" t="s">
        <v>17</v>
      </c>
      <c r="C17" s="147"/>
      <c r="D17" s="92">
        <f>+D18+D20+D19</f>
        <v>3274110148.9299998</v>
      </c>
      <c r="E17" s="93">
        <f>+E18+E20+E19</f>
        <v>2357826056.8299999</v>
      </c>
      <c r="F17" s="92">
        <f t="shared" si="0"/>
        <v>916284092.0999999</v>
      </c>
      <c r="G17" s="90">
        <f t="shared" si="1"/>
        <v>38.861394777013622</v>
      </c>
    </row>
    <row r="18" spans="1:7" ht="21.95" customHeight="1">
      <c r="A18" s="96"/>
      <c r="B18" s="97"/>
      <c r="C18" s="98" t="s">
        <v>18</v>
      </c>
      <c r="D18" s="86">
        <v>2357790250.9899998</v>
      </c>
      <c r="E18" s="87">
        <v>1858746730.0599999</v>
      </c>
      <c r="F18" s="88">
        <f t="shared" si="0"/>
        <v>499043520.92999983</v>
      </c>
      <c r="G18" s="89">
        <f t="shared" si="1"/>
        <v>26.848387295556453</v>
      </c>
    </row>
    <row r="19" spans="1:7" ht="21.95" customHeight="1">
      <c r="A19" s="96"/>
      <c r="B19" s="52"/>
      <c r="C19" s="99" t="s">
        <v>20</v>
      </c>
      <c r="D19" s="100">
        <v>482413354.53999996</v>
      </c>
      <c r="E19" s="101">
        <v>264553789.00000003</v>
      </c>
      <c r="F19" s="88">
        <f t="shared" si="0"/>
        <v>217859565.53999993</v>
      </c>
      <c r="G19" s="90">
        <f t="shared" si="1"/>
        <v>82.349818675248642</v>
      </c>
    </row>
    <row r="20" spans="1:7" ht="21.95" customHeight="1">
      <c r="A20" s="96"/>
      <c r="C20" s="98" t="s">
        <v>19</v>
      </c>
      <c r="D20" s="92">
        <v>433906543.40000004</v>
      </c>
      <c r="E20" s="93">
        <v>234525537.77000001</v>
      </c>
      <c r="F20" s="88">
        <f t="shared" si="0"/>
        <v>199381005.63000003</v>
      </c>
      <c r="G20" s="90">
        <f t="shared" si="1"/>
        <v>85.014624644218344</v>
      </c>
    </row>
    <row r="21" spans="1:7" ht="35.1" customHeight="1">
      <c r="A21" s="96"/>
      <c r="B21" s="160" t="s">
        <v>21</v>
      </c>
      <c r="C21" s="144"/>
      <c r="D21" s="102">
        <f>+D16+D17</f>
        <v>42894820148.979996</v>
      </c>
      <c r="E21" s="102">
        <f>+E16+E17</f>
        <v>20241267927.550003</v>
      </c>
      <c r="F21" s="102">
        <f>+F16+F17</f>
        <v>22653552221.429993</v>
      </c>
      <c r="G21" s="103">
        <f>+(D21/E21-1)*100</f>
        <v>111.91765408429121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52" priority="12" stopIfTrue="1" operator="lessThan">
      <formula>0</formula>
    </cfRule>
  </conditionalFormatting>
  <conditionalFormatting sqref="B12">
    <cfRule type="cellIs" dxfId="51" priority="8" stopIfTrue="1" operator="lessThan">
      <formula>0</formula>
    </cfRule>
  </conditionalFormatting>
  <conditionalFormatting sqref="B14">
    <cfRule type="cellIs" dxfId="50" priority="4" stopIfTrue="1" operator="lessThan">
      <formula>0</formula>
    </cfRule>
  </conditionalFormatting>
  <conditionalFormatting sqref="D9:E9">
    <cfRule type="cellIs" dxfId="49" priority="10" stopIfTrue="1" operator="lessThan">
      <formula>0</formula>
    </cfRule>
  </conditionalFormatting>
  <conditionalFormatting sqref="D12:E12">
    <cfRule type="cellIs" dxfId="48" priority="7" stopIfTrue="1" operator="lessThan">
      <formula>0</formula>
    </cfRule>
  </conditionalFormatting>
  <conditionalFormatting sqref="D14:E14">
    <cfRule type="cellIs" dxfId="47" priority="3" stopIfTrue="1" operator="lessThan">
      <formula>0</formula>
    </cfRule>
  </conditionalFormatting>
  <conditionalFormatting sqref="G9">
    <cfRule type="cellIs" dxfId="46" priority="9" stopIfTrue="1" operator="lessThan">
      <formula>0</formula>
    </cfRule>
  </conditionalFormatting>
  <conditionalFormatting sqref="G10:G11">
    <cfRule type="cellIs" dxfId="45" priority="17" stopIfTrue="1" operator="lessThan">
      <formula>0</formula>
    </cfRule>
  </conditionalFormatting>
  <conditionalFormatting sqref="G12">
    <cfRule type="cellIs" dxfId="44" priority="6" stopIfTrue="1" operator="lessThan">
      <formula>0</formula>
    </cfRule>
  </conditionalFormatting>
  <conditionalFormatting sqref="G13">
    <cfRule type="cellIs" dxfId="43" priority="5" stopIfTrue="1" operator="lessThan">
      <formula>0</formula>
    </cfRule>
  </conditionalFormatting>
  <conditionalFormatting sqref="G14">
    <cfRule type="cellIs" dxfId="42" priority="2" stopIfTrue="1" operator="lessThan">
      <formula>0</formula>
    </cfRule>
  </conditionalFormatting>
  <conditionalFormatting sqref="G15:G21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topLeftCell="F7" zoomScaleNormal="100" workbookViewId="0">
      <selection activeCell="R15" sqref="R15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4" si="0">+C8/G8*100</f>
        <v>32.271284087185229</v>
      </c>
      <c r="E8" s="104">
        <v>2180097658.1700001</v>
      </c>
      <c r="F8" s="106">
        <f t="shared" ref="F8:F14" si="1">+E8/G8*100</f>
        <v>67.728715912814764</v>
      </c>
      <c r="G8" s="104">
        <f t="shared" ref="G8:G14" si="2">+C8+E8</f>
        <v>3218867549.4400001</v>
      </c>
      <c r="H8" s="27"/>
      <c r="I8" s="104">
        <v>482695758.06</v>
      </c>
      <c r="J8" s="105">
        <f t="shared" ref="J8:J14" si="3">+I8/M8*100</f>
        <v>32.765910337932638</v>
      </c>
      <c r="K8" s="107">
        <v>990468738.46000004</v>
      </c>
      <c r="L8" s="106">
        <f t="shared" ref="L8:L14" si="4">+K8/M8*100</f>
        <v>67.234089662067362</v>
      </c>
      <c r="M8" s="104">
        <f t="shared" ref="M8:M14" si="5">+I8+K8</f>
        <v>1473164496.52</v>
      </c>
      <c r="N8" s="27"/>
      <c r="O8" s="8">
        <v>83.8</v>
      </c>
      <c r="P8" s="8">
        <v>20.16</v>
      </c>
      <c r="Q8" s="27"/>
      <c r="R8" s="8">
        <f t="shared" ref="R8:R9" si="6">+(C8/I8-1)*100</f>
        <v>115.2017857884052</v>
      </c>
      <c r="S8" s="8">
        <f t="shared" ref="S8:S9" si="7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 t="shared" si="4"/>
        <v>69.741825592726002</v>
      </c>
      <c r="M9" s="113">
        <f t="shared" si="5"/>
        <v>1258664419.6500001</v>
      </c>
      <c r="N9" s="27"/>
      <c r="O9" s="115">
        <f t="shared" ref="O9" si="8">+(C9/C8-1)*100</f>
        <v>-23.85394611669528</v>
      </c>
      <c r="P9" s="115">
        <f t="shared" ref="P9" si="9">+(E9/E8-1)*100</f>
        <v>-16.692391564948096</v>
      </c>
      <c r="Q9" s="27"/>
      <c r="R9" s="115">
        <f t="shared" si="6"/>
        <v>107.689278459056</v>
      </c>
      <c r="S9" s="115">
        <f t="shared" si="7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 t="shared" si="4"/>
        <v>72.967098814125038</v>
      </c>
      <c r="M10" s="104">
        <f t="shared" si="5"/>
        <v>1481649416.0799999</v>
      </c>
      <c r="N10" s="27"/>
      <c r="O10" s="8">
        <f t="shared" ref="O10" si="10">+(C10/C9-1)*100</f>
        <v>9.924164021456594</v>
      </c>
      <c r="P10" s="8">
        <f t="shared" ref="P10" si="11">+(E10/E9-1)*100</f>
        <v>35.410040810559337</v>
      </c>
      <c r="Q10" s="27"/>
      <c r="R10" s="8">
        <f t="shared" ref="R10" si="12">+(C10/I10-1)*100</f>
        <v>117.08100088053169</v>
      </c>
      <c r="S10" s="8">
        <f t="shared" ref="S10" si="13">+(E10/K10-1)*100</f>
        <v>127.4777643163843</v>
      </c>
      <c r="T10" s="108"/>
      <c r="U10" s="108"/>
    </row>
    <row r="11" spans="2:21">
      <c r="B11" s="111">
        <v>44287</v>
      </c>
      <c r="C11" s="113">
        <v>1039652216.29</v>
      </c>
      <c r="D11" s="114">
        <f t="shared" si="0"/>
        <v>29.319188259279009</v>
      </c>
      <c r="E11" s="113">
        <v>2506326639.25</v>
      </c>
      <c r="F11" s="114">
        <f t="shared" si="1"/>
        <v>70.680811740720983</v>
      </c>
      <c r="G11" s="113">
        <f t="shared" si="2"/>
        <v>3545978855.54</v>
      </c>
      <c r="H11" s="27"/>
      <c r="I11" s="113">
        <v>466356485.5</v>
      </c>
      <c r="J11" s="114">
        <f t="shared" si="3"/>
        <v>29.738351724501282</v>
      </c>
      <c r="K11" s="33">
        <v>1101842350.2</v>
      </c>
      <c r="L11" s="114">
        <f t="shared" si="4"/>
        <v>70.261648275498729</v>
      </c>
      <c r="M11" s="113">
        <f t="shared" si="5"/>
        <v>1568198835.7</v>
      </c>
      <c r="N11" s="27"/>
      <c r="O11" s="115">
        <f t="shared" ref="O11" si="14">+(C11/C10-1)*100</f>
        <v>19.571632126053906</v>
      </c>
      <c r="P11" s="115">
        <f t="shared" ref="P11" si="15">+(E11/E10-1)*100</f>
        <v>1.9122020665502948</v>
      </c>
      <c r="Q11" s="27"/>
      <c r="R11" s="115">
        <f t="shared" ref="R11" si="16">+(C11/I11-1)*100</f>
        <v>122.93079406311804</v>
      </c>
      <c r="S11" s="115">
        <f t="shared" ref="S11" si="17">+(E11/K11-1)*100</f>
        <v>127.46690021445137</v>
      </c>
      <c r="T11" s="108"/>
      <c r="U11" s="108"/>
    </row>
    <row r="12" spans="2:21">
      <c r="B12" s="111">
        <v>44317</v>
      </c>
      <c r="C12" s="104">
        <v>1105288585.8099999</v>
      </c>
      <c r="D12" s="105">
        <f t="shared" si="0"/>
        <v>27.720891267187959</v>
      </c>
      <c r="E12" s="104">
        <v>2881915776.2600002</v>
      </c>
      <c r="F12" s="106">
        <f t="shared" si="1"/>
        <v>72.279108732812048</v>
      </c>
      <c r="G12" s="104">
        <f t="shared" si="2"/>
        <v>3987204362.0700002</v>
      </c>
      <c r="H12" s="27"/>
      <c r="I12" s="104">
        <v>493901985.94</v>
      </c>
      <c r="J12" s="105">
        <f t="shared" si="3"/>
        <v>29.311011025934441</v>
      </c>
      <c r="K12" s="107">
        <v>1191137078.4000001</v>
      </c>
      <c r="L12" s="106">
        <f t="shared" si="4"/>
        <v>70.688988974065552</v>
      </c>
      <c r="M12" s="104">
        <f t="shared" si="5"/>
        <v>1685039064.3400002</v>
      </c>
      <c r="N12" s="27"/>
      <c r="O12" s="8">
        <f t="shared" ref="O12" si="18">+(C12/C11-1)*100</f>
        <v>6.3133005914442597</v>
      </c>
      <c r="P12" s="8">
        <f t="shared" ref="P12" si="19">+(E12/E11-1)*100</f>
        <v>14.985641980104901</v>
      </c>
      <c r="Q12" s="27"/>
      <c r="R12" s="8">
        <f t="shared" ref="R12" si="20">+(C12/I12-1)*100</f>
        <v>123.78703007366974</v>
      </c>
      <c r="S12" s="8">
        <f t="shared" ref="S12" si="21">+(E12/K12-1)*100</f>
        <v>141.94660954817607</v>
      </c>
      <c r="T12" s="108"/>
      <c r="U12" s="108"/>
    </row>
    <row r="13" spans="2:21">
      <c r="B13" s="111">
        <v>44348</v>
      </c>
      <c r="C13" s="33">
        <v>1181621547.4200001</v>
      </c>
      <c r="D13" s="114">
        <f t="shared" si="0"/>
        <v>29.107389089064245</v>
      </c>
      <c r="E13" s="33">
        <v>2877902801.5500002</v>
      </c>
      <c r="F13" s="114">
        <f t="shared" si="1"/>
        <v>70.892610910935758</v>
      </c>
      <c r="G13" s="33">
        <f t="shared" si="2"/>
        <v>4059524348.9700003</v>
      </c>
      <c r="H13" s="27"/>
      <c r="I13" s="113">
        <v>529039412.60000002</v>
      </c>
      <c r="J13" s="114">
        <f t="shared" si="3"/>
        <v>30.395117026961149</v>
      </c>
      <c r="K13" s="33">
        <v>1211501385.8800001</v>
      </c>
      <c r="L13" s="114">
        <f t="shared" si="4"/>
        <v>69.604882973038855</v>
      </c>
      <c r="M13" s="33">
        <f t="shared" si="5"/>
        <v>1740540798.48</v>
      </c>
      <c r="N13" s="27"/>
      <c r="O13" s="115">
        <f t="shared" ref="O13" si="22">+(C13/C12-1)*100</f>
        <v>6.9061566897535842</v>
      </c>
      <c r="P13" s="115">
        <f t="shared" ref="P13" si="23">+(E13/E12-1)*100</f>
        <v>-0.13924677268701835</v>
      </c>
      <c r="Q13" s="27"/>
      <c r="R13" s="115">
        <f t="shared" ref="R13" si="24">+(C13/I13-1)*100</f>
        <v>123.35227192485357</v>
      </c>
      <c r="S13" s="115">
        <f t="shared" ref="S13" si="25">+(E13/K13-1)*100</f>
        <v>137.54845310883189</v>
      </c>
      <c r="T13" s="108"/>
      <c r="U13" s="108"/>
    </row>
    <row r="14" spans="2:21">
      <c r="B14" s="111">
        <v>44378</v>
      </c>
      <c r="C14" s="104">
        <v>1203767477.4400001</v>
      </c>
      <c r="D14" s="105">
        <f t="shared" si="0"/>
        <v>27.050243475025798</v>
      </c>
      <c r="E14" s="104">
        <v>3246349500.4400001</v>
      </c>
      <c r="F14" s="106">
        <f t="shared" si="1"/>
        <v>72.949756524974191</v>
      </c>
      <c r="G14" s="104">
        <f t="shared" si="2"/>
        <v>4450116977.8800001</v>
      </c>
      <c r="H14" s="27"/>
      <c r="I14" s="104">
        <v>572980012.01999998</v>
      </c>
      <c r="J14" s="105">
        <f t="shared" si="3"/>
        <v>27.823116485639492</v>
      </c>
      <c r="K14" s="107">
        <v>1486386746.25</v>
      </c>
      <c r="L14" s="106">
        <f t="shared" si="4"/>
        <v>72.176883514360497</v>
      </c>
      <c r="M14" s="104">
        <f t="shared" si="5"/>
        <v>2059366758.27</v>
      </c>
      <c r="N14" s="27"/>
      <c r="O14" s="8">
        <f t="shared" ref="O14:O15" si="26">+(C14/C13-1)*100</f>
        <v>1.8741982209409036</v>
      </c>
      <c r="P14" s="8">
        <f t="shared" ref="P14:P15" si="27">+(E14/E13-1)*100</f>
        <v>12.802610939172766</v>
      </c>
      <c r="Q14" s="27"/>
      <c r="R14" s="8">
        <f t="shared" ref="R14:R15" si="28">+(C14/I14-1)*100</f>
        <v>110.08891273470502</v>
      </c>
      <c r="S14" s="8">
        <f t="shared" ref="S14:S15" si="29">+(E14/K14-1)*100</f>
        <v>118.40543913824608</v>
      </c>
      <c r="T14" s="108"/>
      <c r="U14" s="108"/>
    </row>
    <row r="15" spans="2:21">
      <c r="B15" s="111">
        <v>44409</v>
      </c>
      <c r="C15" s="33">
        <v>1281069594.47</v>
      </c>
      <c r="D15" s="114">
        <f t="shared" ref="D15" si="30">+C15/G15*100</f>
        <v>27.411864428737822</v>
      </c>
      <c r="E15" s="33">
        <v>3392343254.9200001</v>
      </c>
      <c r="F15" s="114">
        <f t="shared" ref="F15" si="31">+E15/G15*100</f>
        <v>72.588135571262185</v>
      </c>
      <c r="G15" s="33">
        <f t="shared" ref="G15" si="32">+C15+E15</f>
        <v>4673412849.3900003</v>
      </c>
      <c r="H15" s="27"/>
      <c r="I15" s="113">
        <v>631981176.01999998</v>
      </c>
      <c r="J15" s="114">
        <f t="shared" ref="J15" si="33">+I15/M15*100</f>
        <v>30.35210446136281</v>
      </c>
      <c r="K15" s="33">
        <v>1450184747.02</v>
      </c>
      <c r="L15" s="114">
        <f t="shared" ref="L15" si="34">+K15/M15*100</f>
        <v>69.647895538637201</v>
      </c>
      <c r="M15" s="33">
        <f t="shared" ref="M15" si="35">+I15+K15</f>
        <v>2082165923.04</v>
      </c>
      <c r="N15" s="27"/>
      <c r="O15" s="115">
        <f t="shared" si="26"/>
        <v>6.4216818014052768</v>
      </c>
      <c r="P15" s="115">
        <f t="shared" si="27"/>
        <v>4.4971668780644958</v>
      </c>
      <c r="Q15" s="27"/>
      <c r="R15" s="115">
        <f>+(C15/I15-1)*100</f>
        <v>102.70692278174099</v>
      </c>
      <c r="S15" s="115">
        <f t="shared" si="29"/>
        <v>133.92490245749462</v>
      </c>
      <c r="T15" s="108"/>
      <c r="U15" s="108"/>
    </row>
    <row r="16" spans="2:21">
      <c r="B16" s="111">
        <v>44440</v>
      </c>
      <c r="C16" s="104"/>
      <c r="D16" s="105"/>
      <c r="E16" s="104"/>
      <c r="F16" s="106"/>
      <c r="G16" s="104"/>
      <c r="H16" s="27"/>
      <c r="I16" s="104"/>
      <c r="J16" s="105"/>
      <c r="K16" s="107"/>
      <c r="L16" s="106"/>
      <c r="M16" s="104"/>
      <c r="N16" s="27"/>
      <c r="O16" s="8"/>
      <c r="P16" s="8"/>
      <c r="Q16" s="27"/>
      <c r="R16" s="8"/>
      <c r="S16" s="8"/>
      <c r="T16" s="108"/>
      <c r="U16" s="108"/>
    </row>
    <row r="17" spans="2:21">
      <c r="B17" s="111">
        <v>44470</v>
      </c>
      <c r="C17" s="33"/>
      <c r="D17" s="114"/>
      <c r="E17" s="33"/>
      <c r="F17" s="114"/>
      <c r="G17" s="33"/>
      <c r="H17" s="27"/>
      <c r="I17" s="33"/>
      <c r="J17" s="114"/>
      <c r="K17" s="33"/>
      <c r="L17" s="114"/>
      <c r="M17" s="33"/>
      <c r="N17" s="27"/>
      <c r="O17" s="115"/>
      <c r="P17" s="115"/>
      <c r="Q17" s="27"/>
      <c r="R17" s="115"/>
      <c r="S17" s="115"/>
      <c r="T17" s="108"/>
      <c r="U17" s="108"/>
    </row>
    <row r="18" spans="2:21">
      <c r="B18" s="111">
        <v>44501</v>
      </c>
      <c r="C18" s="104"/>
      <c r="D18" s="105"/>
      <c r="E18" s="104"/>
      <c r="F18" s="106"/>
      <c r="G18" s="104"/>
      <c r="H18" s="27"/>
      <c r="I18" s="104"/>
      <c r="J18" s="105"/>
      <c r="K18" s="107"/>
      <c r="L18" s="106"/>
      <c r="M18" s="104"/>
      <c r="N18" s="27"/>
      <c r="O18" s="8"/>
      <c r="P18" s="8"/>
      <c r="Q18" s="27"/>
      <c r="R18" s="8"/>
      <c r="S18" s="8"/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8510632253.920001</v>
      </c>
      <c r="D20" s="1">
        <f t="shared" ref="D20" si="36">+C20/G20*100</f>
        <v>28.491234289670679</v>
      </c>
      <c r="E20" s="19">
        <f>SUM(E8:E19)</f>
        <v>21360422707.729996</v>
      </c>
      <c r="F20" s="1">
        <f t="shared" ref="F20" si="37">+E20/G20*100</f>
        <v>71.5087657103293</v>
      </c>
      <c r="G20" s="19">
        <f>SUM(G8:G19)</f>
        <v>29871054961.650002</v>
      </c>
      <c r="H20" s="20"/>
      <c r="I20" s="19">
        <f>SUM(I8:I19)</f>
        <v>3958336528.0099998</v>
      </c>
      <c r="J20" s="1">
        <f t="shared" ref="J20" si="38">+I20/M20*100</f>
        <v>29.653149187209827</v>
      </c>
      <c r="K20" s="19">
        <f>SUM(K8:K19)</f>
        <v>9390453184.0699997</v>
      </c>
      <c r="L20" s="1">
        <f>+K20/M20*100</f>
        <v>70.346850812790166</v>
      </c>
      <c r="M20" s="19">
        <f>SUM(M8:M19)</f>
        <v>13348789712.080002</v>
      </c>
      <c r="N20" s="27"/>
      <c r="O20" s="1"/>
      <c r="P20" s="1"/>
      <c r="Q20" s="27"/>
      <c r="R20" s="1">
        <f t="shared" ref="R20" si="39">+(C20/I20-1)*100</f>
        <v>115.0052728891802</v>
      </c>
      <c r="S20" s="1">
        <f t="shared" ref="S20" si="40">+(E20/K20-1)*100</f>
        <v>127.46956178819886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1063829031.7400001</v>
      </c>
      <c r="D22" s="110"/>
      <c r="E22" s="33">
        <f>+AVERAGE(E8:E19)</f>
        <v>2670052838.4662495</v>
      </c>
      <c r="F22" s="110"/>
      <c r="G22" s="19">
        <f>+AVERAGE(G8:G19)</f>
        <v>3733881870.2062502</v>
      </c>
      <c r="H22" s="110"/>
      <c r="I22" s="33">
        <f>+AVERAGE(I8:I19)</f>
        <v>494792066.00124997</v>
      </c>
      <c r="J22" s="110"/>
      <c r="K22" s="33">
        <f>+AVERAGE(K8:K19)</f>
        <v>1173806648.00875</v>
      </c>
      <c r="L22" s="110"/>
      <c r="M22" s="19">
        <f>+AVERAGE(M8:M19)</f>
        <v>1668598714.0100002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O8:P8">
    <cfRule type="cellIs" dxfId="40" priority="39" stopIfTrue="1" operator="lessThan">
      <formula>0</formula>
    </cfRule>
  </conditionalFormatting>
  <conditionalFormatting sqref="O9:P9">
    <cfRule type="cellIs" dxfId="39" priority="38" stopIfTrue="1" operator="lessThan">
      <formula>0</formula>
    </cfRule>
  </conditionalFormatting>
  <conditionalFormatting sqref="O10:P10">
    <cfRule type="cellIs" dxfId="38" priority="9" stopIfTrue="1" operator="lessThan">
      <formula>0</formula>
    </cfRule>
  </conditionalFormatting>
  <conditionalFormatting sqref="O10:P18">
    <cfRule type="cellIs" dxfId="37" priority="14" stopIfTrue="1" operator="lessThan">
      <formula>0</formula>
    </cfRule>
  </conditionalFormatting>
  <conditionalFormatting sqref="O11:P11 O17:P17">
    <cfRule type="cellIs" dxfId="36" priority="35" stopIfTrue="1" operator="lessThan">
      <formula>0</formula>
    </cfRule>
  </conditionalFormatting>
  <conditionalFormatting sqref="O13:P13">
    <cfRule type="cellIs" dxfId="35" priority="13" stopIfTrue="1" operator="lessThan">
      <formula>0</formula>
    </cfRule>
    <cfRule type="cellIs" dxfId="34" priority="34" stopIfTrue="1" operator="lessThan">
      <formula>0</formula>
    </cfRule>
  </conditionalFormatting>
  <conditionalFormatting sqref="O14:P14">
    <cfRule type="cellIs" dxfId="33" priority="11" stopIfTrue="1" operator="lessThan">
      <formula>0</formula>
    </cfRule>
  </conditionalFormatting>
  <conditionalFormatting sqref="O15:P15">
    <cfRule type="cellIs" dxfId="32" priority="1" stopIfTrue="1" operator="lessThan">
      <formula>0</formula>
    </cfRule>
  </conditionalFormatting>
  <conditionalFormatting sqref="O16:P16">
    <cfRule type="cellIs" dxfId="31" priority="10" stopIfTrue="1" operator="lessThan">
      <formula>0</formula>
    </cfRule>
  </conditionalFormatting>
  <conditionalFormatting sqref="O19:P19">
    <cfRule type="cellIs" dxfId="30" priority="5" stopIfTrue="1" operator="lessThan">
      <formula>0</formula>
    </cfRule>
    <cfRule type="cellIs" dxfId="29" priority="8" stopIfTrue="1" operator="lessThan">
      <formula>0</formula>
    </cfRule>
  </conditionalFormatting>
  <conditionalFormatting sqref="R8:S8">
    <cfRule type="cellIs" dxfId="28" priority="99" stopIfTrue="1" operator="lessThan">
      <formula>0</formula>
    </cfRule>
  </conditionalFormatting>
  <conditionalFormatting sqref="R9:S9">
    <cfRule type="cellIs" dxfId="27" priority="89" stopIfTrue="1" operator="lessThan">
      <formula>0</formula>
    </cfRule>
  </conditionalFormatting>
  <conditionalFormatting sqref="R10:S10">
    <cfRule type="cellIs" dxfId="26" priority="53" stopIfTrue="1" operator="lessThan">
      <formula>0</formula>
    </cfRule>
  </conditionalFormatting>
  <conditionalFormatting sqref="R10:S18">
    <cfRule type="cellIs" dxfId="25" priority="58" stopIfTrue="1" operator="lessThan">
      <formula>0</formula>
    </cfRule>
  </conditionalFormatting>
  <conditionalFormatting sqref="R11:S11 R17:S17">
    <cfRule type="cellIs" dxfId="24" priority="86" stopIfTrue="1" operator="lessThan">
      <formula>0</formula>
    </cfRule>
  </conditionalFormatting>
  <conditionalFormatting sqref="R13:S13">
    <cfRule type="cellIs" dxfId="23" priority="57" stopIfTrue="1" operator="lessThan">
      <formula>0</formula>
    </cfRule>
    <cfRule type="cellIs" dxfId="22" priority="84" stopIfTrue="1" operator="lessThan">
      <formula>0</formula>
    </cfRule>
  </conditionalFormatting>
  <conditionalFormatting sqref="R14:S14">
    <cfRule type="cellIs" dxfId="21" priority="55" stopIfTrue="1" operator="lessThan">
      <formula>0</formula>
    </cfRule>
  </conditionalFormatting>
  <conditionalFormatting sqref="R15:S15">
    <cfRule type="cellIs" dxfId="20" priority="3" stopIfTrue="1" operator="lessThan">
      <formula>0</formula>
    </cfRule>
  </conditionalFormatting>
  <conditionalFormatting sqref="R16:S16">
    <cfRule type="cellIs" dxfId="19" priority="54" stopIfTrue="1" operator="lessThan">
      <formula>0</formula>
    </cfRule>
  </conditionalFormatting>
  <conditionalFormatting sqref="R19:S19">
    <cfRule type="cellIs" dxfId="18" priority="41" stopIfTrue="1" operator="lessThan">
      <formula>0</formula>
    </cfRule>
    <cfRule type="cellIs" dxfId="17" priority="44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E15" sqref="E15:F15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 t="shared" ref="E9:E14" si="1">+(C9/C8-1)*100</f>
        <v>437.89159676472968</v>
      </c>
      <c r="F9" s="115">
        <f t="shared" ref="F9" si="2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 t="shared" si="1"/>
        <v>-61.50899277397631</v>
      </c>
      <c r="F10" s="8">
        <f t="shared" ref="F10" si="3">+(C10/D10-1)*100</f>
        <v>129.27458241002992</v>
      </c>
    </row>
    <row r="11" spans="2:15">
      <c r="B11" s="111">
        <v>44287</v>
      </c>
      <c r="C11" s="113">
        <v>130956015.34999999</v>
      </c>
      <c r="D11" s="113">
        <v>72983079.159999996</v>
      </c>
      <c r="E11" s="119">
        <f t="shared" si="1"/>
        <v>-37.72357887517478</v>
      </c>
      <c r="F11" s="119">
        <f t="shared" ref="F11" si="4">+(C11/D11-1)*100</f>
        <v>79.433393133368043</v>
      </c>
    </row>
    <row r="12" spans="2:15">
      <c r="B12" s="111">
        <v>44317</v>
      </c>
      <c r="C12" s="104">
        <v>144958615.63999999</v>
      </c>
      <c r="D12" s="118">
        <v>75702932.189999998</v>
      </c>
      <c r="E12" s="8">
        <f t="shared" si="1"/>
        <v>10.692598009015386</v>
      </c>
      <c r="F12" s="8">
        <f t="shared" ref="F12" si="5">+(C12/D12-1)*100</f>
        <v>91.483488745431103</v>
      </c>
    </row>
    <row r="13" spans="2:15">
      <c r="B13" s="111">
        <v>44348</v>
      </c>
      <c r="C13" s="113">
        <v>143952454.5</v>
      </c>
      <c r="D13" s="113">
        <v>77669212.560000002</v>
      </c>
      <c r="E13" s="115">
        <f t="shared" si="1"/>
        <v>-0.69410233780016206</v>
      </c>
      <c r="F13" s="115">
        <f t="shared" ref="F13" si="6">+(C13/D13-1)*100</f>
        <v>85.340432528263023</v>
      </c>
    </row>
    <row r="14" spans="2:15">
      <c r="B14" s="111">
        <v>44378</v>
      </c>
      <c r="C14" s="104">
        <v>164600396.69</v>
      </c>
      <c r="D14" s="118">
        <v>93360859.599999994</v>
      </c>
      <c r="E14" s="6">
        <f t="shared" si="1"/>
        <v>14.343584666005116</v>
      </c>
      <c r="F14" s="6">
        <f t="shared" ref="F14" si="7">+(C14/D14-1)*100</f>
        <v>76.305571087522424</v>
      </c>
    </row>
    <row r="15" spans="2:15">
      <c r="B15" s="111">
        <v>44409</v>
      </c>
      <c r="C15" s="113">
        <v>183259023.06999999</v>
      </c>
      <c r="D15" s="113">
        <v>105320171.13</v>
      </c>
      <c r="E15" s="115">
        <f t="shared" ref="E15" si="8">+(C15/C14-1)*100</f>
        <v>11.335711672153925</v>
      </c>
      <c r="F15" s="115">
        <f t="shared" ref="F15" si="9">+(C15/D15-1)*100</f>
        <v>74.001828048491888</v>
      </c>
    </row>
    <row r="16" spans="2:15">
      <c r="B16" s="111">
        <v>44440</v>
      </c>
      <c r="C16" s="104"/>
      <c r="D16" s="118"/>
      <c r="E16" s="6"/>
      <c r="F16" s="6"/>
    </row>
    <row r="17" spans="2:6">
      <c r="B17" s="111">
        <v>44470</v>
      </c>
      <c r="C17" s="113"/>
      <c r="D17" s="113"/>
      <c r="E17" s="119"/>
      <c r="F17" s="119"/>
    </row>
    <row r="18" spans="2:6">
      <c r="B18" s="111">
        <v>44501</v>
      </c>
      <c r="C18" s="104"/>
      <c r="D18" s="118"/>
      <c r="E18" s="6"/>
      <c r="F18" s="6"/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1625888478.8300002</v>
      </c>
      <c r="D20" s="19">
        <f>SUM(D8:D19)</f>
        <v>925247187.68000007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203236059.85375002</v>
      </c>
      <c r="D22" s="113">
        <f>+AVERAGE(D8:D19)</f>
        <v>115655898.46000001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16:E19">
    <cfRule type="cellIs" dxfId="16" priority="1" stopIfTrue="1" operator="lessThan">
      <formula>0</formula>
    </cfRule>
  </conditionalFormatting>
  <conditionalFormatting sqref="E8:F8">
    <cfRule type="cellIs" dxfId="15" priority="4" stopIfTrue="1" operator="lessThan">
      <formula>0</formula>
    </cfRule>
  </conditionalFormatting>
  <conditionalFormatting sqref="E10:F12">
    <cfRule type="cellIs" dxfId="14" priority="2" stopIfTrue="1" operator="lessThan">
      <formula>0</formula>
    </cfRule>
  </conditionalFormatting>
  <conditionalFormatting sqref="E14:F14">
    <cfRule type="cellIs" dxfId="13" priority="7" stopIfTrue="1" operator="lessThan">
      <formula>0</formula>
    </cfRule>
  </conditionalFormatting>
  <conditionalFormatting sqref="F16:F18">
    <cfRule type="cellIs" dxfId="12" priority="5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E15" sqref="E15:F15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 t="shared" ref="E9:E14" si="1">+(C9/C8-1)*100</f>
        <v>747.61705015202574</v>
      </c>
      <c r="F9" s="124">
        <f t="shared" ref="F9" si="2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 t="shared" si="1"/>
        <v>219.03960805821129</v>
      </c>
      <c r="F10" s="9">
        <f t="shared" ref="F10" si="3">+(C10/D10-1)*100</f>
        <v>60.529045927632396</v>
      </c>
    </row>
    <row r="11" spans="2:6">
      <c r="B11" s="111">
        <v>44287</v>
      </c>
      <c r="C11" s="113">
        <v>472037241.16000003</v>
      </c>
      <c r="D11" s="113">
        <v>303713908.36000001</v>
      </c>
      <c r="E11" s="119">
        <f t="shared" si="1"/>
        <v>-61.117842421534739</v>
      </c>
      <c r="F11" s="124">
        <f t="shared" ref="F11" si="4">+(C11/D11-1)*100</f>
        <v>55.421674202842894</v>
      </c>
    </row>
    <row r="12" spans="2:6">
      <c r="B12" s="111">
        <v>44317</v>
      </c>
      <c r="C12" s="104">
        <v>487144759.39999998</v>
      </c>
      <c r="D12" s="118">
        <v>249110042.66</v>
      </c>
      <c r="E12" s="9">
        <f t="shared" si="1"/>
        <v>3.200492868502125</v>
      </c>
      <c r="F12" s="9">
        <f t="shared" ref="F12" si="5">+(C12/D12-1)*100</f>
        <v>95.554042782965482</v>
      </c>
    </row>
    <row r="13" spans="2:6">
      <c r="B13" s="111">
        <v>44348</v>
      </c>
      <c r="C13" s="113">
        <v>496556394.30000001</v>
      </c>
      <c r="D13" s="113">
        <v>251784759.46000001</v>
      </c>
      <c r="E13" s="124">
        <f t="shared" si="1"/>
        <v>1.9319996199059997</v>
      </c>
      <c r="F13" s="124">
        <f t="shared" ref="F13" si="6">+(C13/D13-1)*100</f>
        <v>97.214634978288217</v>
      </c>
    </row>
    <row r="14" spans="2:6">
      <c r="B14" s="111">
        <v>44378</v>
      </c>
      <c r="C14" s="104">
        <v>594311351.10000002</v>
      </c>
      <c r="D14" s="118">
        <v>291804311.31</v>
      </c>
      <c r="E14" s="9">
        <f t="shared" si="1"/>
        <v>19.686576977385627</v>
      </c>
      <c r="F14" s="9">
        <f t="shared" ref="F14" si="7">+(C14/D14-1)*100</f>
        <v>103.6677759941079</v>
      </c>
    </row>
    <row r="15" spans="2:6">
      <c r="B15" s="111">
        <v>44409</v>
      </c>
      <c r="C15" s="113">
        <v>663498857.85000002</v>
      </c>
      <c r="D15" s="113">
        <v>333308103</v>
      </c>
      <c r="E15" s="124">
        <f t="shared" ref="E15" si="8">+(C15/C14-1)*100</f>
        <v>11.641626333056255</v>
      </c>
      <c r="F15" s="124">
        <f t="shared" ref="F15" si="9">+(C15/D15-1)*100</f>
        <v>99.064724763082054</v>
      </c>
    </row>
    <row r="16" spans="2:6">
      <c r="B16" s="111">
        <v>44440</v>
      </c>
      <c r="C16" s="104"/>
      <c r="D16" s="118"/>
      <c r="E16" s="9"/>
      <c r="F16" s="9"/>
    </row>
    <row r="17" spans="2:8">
      <c r="B17" s="111">
        <v>44470</v>
      </c>
      <c r="C17" s="113"/>
      <c r="D17" s="113"/>
      <c r="E17" s="119"/>
      <c r="F17" s="124"/>
    </row>
    <row r="18" spans="2:8">
      <c r="B18" s="111">
        <v>44501</v>
      </c>
      <c r="C18" s="104"/>
      <c r="D18" s="118"/>
      <c r="E18" s="9"/>
      <c r="F18" s="9"/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4352985441.3000002</v>
      </c>
      <c r="D20" s="19">
        <f>SUM(D8:D19)</f>
        <v>2380962846.6800003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544123180.16250002</v>
      </c>
      <c r="D22" s="113">
        <f>+AVERAGE(D8:D19)</f>
        <v>297620355.83500004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E8:E12">
    <cfRule type="cellIs" dxfId="11" priority="4" stopIfTrue="1" operator="lessThan">
      <formula>0</formula>
    </cfRule>
  </conditionalFormatting>
  <conditionalFormatting sqref="E16:E18">
    <cfRule type="cellIs" dxfId="10" priority="2" stopIfTrue="1" operator="lessThan">
      <formula>0</formula>
    </cfRule>
  </conditionalFormatting>
  <conditionalFormatting sqref="E14:F14">
    <cfRule type="cellIs" dxfId="9" priority="10" stopIfTrue="1" operator="lessThan">
      <formula>0</formula>
    </cfRule>
  </conditionalFormatting>
  <conditionalFormatting sqref="F8">
    <cfRule type="cellIs" dxfId="8" priority="21" stopIfTrue="1" operator="lessThan">
      <formula>0</formula>
    </cfRule>
  </conditionalFormatting>
  <conditionalFormatting sqref="F10 F12">
    <cfRule type="cellIs" dxfId="7" priority="12" stopIfTrue="1" operator="lessThan">
      <formula>0</formula>
    </cfRule>
  </conditionalFormatting>
  <conditionalFormatting sqref="F16">
    <cfRule type="cellIs" dxfId="6" priority="9" stopIfTrue="1" operator="lessThan">
      <formula>0</formula>
    </cfRule>
  </conditionalFormatting>
  <conditionalFormatting sqref="F1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F16" sqref="F16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 t="shared" ref="E10:E15" si="1">+(C10/C9-1)*100</f>
        <v>8.4383954968867627</v>
      </c>
      <c r="F10" s="124">
        <f t="shared" ref="F10" si="2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 t="shared" si="1"/>
        <v>32.152952214776384</v>
      </c>
      <c r="F11" s="9">
        <f t="shared" ref="F11" si="3">+(C11/D11-1)*100</f>
        <v>220.33771642777245</v>
      </c>
    </row>
    <row r="12" spans="2:6">
      <c r="B12" s="22">
        <v>45017</v>
      </c>
      <c r="C12" s="113">
        <v>404629995.80000001</v>
      </c>
      <c r="D12" s="113">
        <v>141822626.40000001</v>
      </c>
      <c r="E12" s="132">
        <f t="shared" si="1"/>
        <v>-11.810446931191077</v>
      </c>
      <c r="F12" s="124">
        <f t="shared" ref="F12" si="4">+(C12/D12-1)*100</f>
        <v>185.30708115556376</v>
      </c>
    </row>
    <row r="13" spans="2:6">
      <c r="B13" s="22">
        <v>45047</v>
      </c>
      <c r="C13" s="104">
        <v>429326572.39999998</v>
      </c>
      <c r="D13" s="118">
        <v>160057387.75999999</v>
      </c>
      <c r="E13" s="9">
        <f t="shared" si="1"/>
        <v>6.1034962450502439</v>
      </c>
      <c r="F13" s="9">
        <f t="shared" ref="F13" si="5">+(C13/D13-1)*100</f>
        <v>168.23289971704332</v>
      </c>
    </row>
    <row r="14" spans="2:6">
      <c r="B14" s="22">
        <v>45078</v>
      </c>
      <c r="C14" s="113">
        <v>646894667.45000005</v>
      </c>
      <c r="D14" s="113">
        <v>149121063.36000001</v>
      </c>
      <c r="E14" s="124">
        <f t="shared" si="1"/>
        <v>50.676596566982049</v>
      </c>
      <c r="F14" s="124">
        <f t="shared" ref="F14" si="6">+(C14/D14-1)*100</f>
        <v>333.80502584554534</v>
      </c>
    </row>
    <row r="15" spans="2:6">
      <c r="B15" s="22">
        <v>45108</v>
      </c>
      <c r="C15" s="126">
        <v>573300620.81000006</v>
      </c>
      <c r="D15" s="118">
        <v>185496883.74000001</v>
      </c>
      <c r="E15" s="9">
        <f t="shared" si="1"/>
        <v>-11.376511562554848</v>
      </c>
      <c r="F15" s="9">
        <f t="shared" ref="F15" si="7">+(C15/D15-1)*100</f>
        <v>209.06213045258571</v>
      </c>
    </row>
    <row r="16" spans="2:6">
      <c r="B16" s="22">
        <v>45139</v>
      </c>
      <c r="C16" s="113">
        <v>588625838.48000002</v>
      </c>
      <c r="D16" s="113">
        <v>199790138.88</v>
      </c>
      <c r="E16" s="124">
        <f t="shared" ref="E16" si="8">+(C16/C15-1)*100</f>
        <v>2.6731556034855553</v>
      </c>
      <c r="F16" s="124">
        <f t="shared" ref="F16" si="9">+(C16/D16-1)*100</f>
        <v>194.62206782565303</v>
      </c>
    </row>
    <row r="17" spans="2:6">
      <c r="B17" s="22">
        <v>45170</v>
      </c>
      <c r="C17" s="104"/>
      <c r="D17" s="118"/>
      <c r="E17" s="9"/>
      <c r="F17" s="9"/>
    </row>
    <row r="18" spans="2:6">
      <c r="B18" s="22">
        <v>45200</v>
      </c>
      <c r="C18" s="113"/>
      <c r="D18" s="113"/>
      <c r="E18" s="132"/>
      <c r="F18" s="124"/>
    </row>
    <row r="19" spans="2:6">
      <c r="B19" s="22">
        <v>45231</v>
      </c>
      <c r="C19" s="104"/>
      <c r="D19" s="118"/>
      <c r="E19" s="9"/>
      <c r="F19" s="9"/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3768953947.8500004</v>
      </c>
      <c r="D21" s="19">
        <f>SUM(D9:D20)</f>
        <v>1227211639.0999999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471119243.48125005</v>
      </c>
      <c r="D23" s="113">
        <f>+AVERAGE(D9:D20)</f>
        <v>153401454.88749999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4" priority="12" stopIfTrue="1" operator="lessThan">
      <formula>0</formula>
    </cfRule>
  </conditionalFormatting>
  <conditionalFormatting sqref="E11:F11 E13:F13">
    <cfRule type="cellIs" dxfId="3" priority="6" stopIfTrue="1" operator="lessThan">
      <formula>0</formula>
    </cfRule>
  </conditionalFormatting>
  <conditionalFormatting sqref="E15:F15">
    <cfRule type="cellIs" dxfId="2" priority="4" stopIfTrue="1" operator="lessThan">
      <formula>0</formula>
    </cfRule>
  </conditionalFormatting>
  <conditionalFormatting sqref="E17:F17">
    <cfRule type="cellIs" dxfId="1" priority="3" stopIfTrue="1" operator="lessThan">
      <formula>0</formula>
    </cfRule>
  </conditionalFormatting>
  <conditionalFormatting sqref="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2023-09-01T15:58:28Z</cp:lastPrinted>
  <dcterms:created xsi:type="dcterms:W3CDTF">2020-06-22T13:36:33Z</dcterms:created>
  <dcterms:modified xsi:type="dcterms:W3CDTF">2023-09-01T16:00:02Z</dcterms:modified>
</cp:coreProperties>
</file>