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Julio 2023\"/>
    </mc:Choice>
  </mc:AlternateContent>
  <xr:revisionPtr revIDLastSave="0" documentId="8_{BD1F969A-8F53-4656-86AC-0F32C8697D89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9" l="1"/>
  <c r="E15" i="9"/>
  <c r="F14" i="8"/>
  <c r="E14" i="8"/>
  <c r="F14" i="5"/>
  <c r="E14" i="5"/>
  <c r="S14" i="4"/>
  <c r="R14" i="4"/>
  <c r="P14" i="4"/>
  <c r="O14" i="4"/>
  <c r="M14" i="4"/>
  <c r="J14" i="4" s="1"/>
  <c r="L14" i="4"/>
  <c r="G14" i="4"/>
  <c r="F14" i="4" s="1"/>
  <c r="D14" i="4" l="1"/>
  <c r="J14" i="1"/>
  <c r="H14" i="1"/>
  <c r="F14" i="9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4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<sst xmlns="http://schemas.openxmlformats.org/spreadsheetml/2006/main" count="171" uniqueCount="88">
  <si>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</si>
  <si>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</si>
  <si>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</si>
  <si>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</si>
  <si>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</si>
  <si>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</si>
  <si>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</si>
  <si>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</si>
  <si>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</si>
  <si>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</si>
  <si>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</si>
  <si>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</si>
  <si>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</si>
  <si>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</si>
  <si>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</si>
  <si>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</si>
  <si>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</si>
  <si>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</si>
  <si>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</si>
  <si>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</si>
  <si>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</si>
  <si>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</si>
  <si>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</si>
  <si>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</si>
  <si>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</si>
  <si>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</si>
  <si>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</si>
  <si>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</si>
  <si>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</si>
  <si>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</si>
  <si>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</si>
  <si>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</si>
  <si>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</si>
  <si>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</si>
  <si>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</si>
  <si>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</si>
  <si>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</si>
  <si>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</si>
  <si>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</si>
  <si>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</si>
  <si>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</si>
  <si>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</si>
  <si>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</si>
  <si>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</si>
  <si>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</si>
  <si>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</si>
  <si>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</si>
  <si>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</si>
  <si>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</si>
  <si>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</si>
  <si>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</si>
  <si>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</si>
  <si>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</si>
  <si>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</si>
  <si>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</si>
  <si>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</si>
  <si>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</si>
  <si>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</si>
  <si>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</si>
  <si>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</si>
  <si>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</si>
  <si>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</si>
  <si>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</si>
  <si>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</si>
  <si>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</si>
  <si>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</si>
  <si>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</si>
  <si>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</si>
  <si>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</si>
  <si>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</si>
  <si>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</si>
  <si>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</si>
  <si>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</si>
  <si>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</si>
  <si>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</si>
  <si>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</si>
  <si>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</si>
  <si>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</si>
  <si>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</si>
  <si>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Junio 2023</t>
  </si>
  <si>
    <t>Informe Julio 2023</t>
  </si>
  <si>
    <t>Fecha de Versión de Archivo:  01/08/2023</t>
  </si>
  <si>
    <t>JULIO 2023</t>
  </si>
  <si>
    <t>COMPARATIVO MES DE JULIO 2023 CON JUNIO 2023 Y JULIO 2022</t>
  </si>
  <si>
    <t>Recaudación
Julio 2023</t>
  </si>
  <si>
    <t>Recaudación
Julio 2022</t>
  </si>
  <si>
    <t>Recaudación
 Acumulada hasta
Julio 2023</t>
  </si>
  <si>
    <t>Recaudación
Acumulada hasta
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</si>
</sst>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8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8E9D"/>
      <color rgb="FF0000FF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  <c:pt idx="6">
                  <c:v>6280174034.9499989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  <c:pt idx="6" formatCode="0.00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  <c:pt idx="6" formatCode="0.00">
                  <c:v>111.1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Julio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Julio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1203767477.4400001</c:v>
                </c:pt>
                <c:pt idx="1">
                  <c:v>3246349500.4399996</c:v>
                </c:pt>
                <c:pt idx="2">
                  <c:v>164600396.68999997</c:v>
                </c:pt>
                <c:pt idx="3">
                  <c:v>594311351.10000014</c:v>
                </c:pt>
                <c:pt idx="4">
                  <c:v>573300620.81000006</c:v>
                </c:pt>
                <c:pt idx="5">
                  <c:v>101433.74</c:v>
                </c:pt>
                <c:pt idx="6">
                  <c:v>497743254.73000002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Julio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Julio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7229562659.4500008</c:v>
                </c:pt>
                <c:pt idx="1">
                  <c:v>17968079452.809998</c:v>
                </c:pt>
                <c:pt idx="2">
                  <c:v>1442629455.7600002</c:v>
                </c:pt>
                <c:pt idx="3">
                  <c:v>3689486583.4400001</c:v>
                </c:pt>
                <c:pt idx="4">
                  <c:v>3180328109.3700004</c:v>
                </c:pt>
                <c:pt idx="5">
                  <c:v>1766774.39</c:v>
                </c:pt>
                <c:pt idx="6">
                  <c:v>2757923276.4200001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H1" workbookViewId="0">
      <selection activeCell="O20" sqref="O20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25197642112.260002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1442629455.76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3689486583.4500008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3180328109.3699994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1766774.39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2757923276.4199996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36269776311.650002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tabSelected="1" workbookViewId="0">
      <selection activeCell="N14" sqref="N14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>
        <v>6280174034.9499989</v>
      </c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/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/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/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36269776311.650002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16" workbookViewId="0">
      <selection activeCell="J21" sqref="J21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4" si="0">+C8+D8+E8+F8+G8</f>
        <v>3685508814.9799995</v>
      </c>
      <c r="I8" s="31">
        <v>357953055.74000001</v>
      </c>
      <c r="J8" s="32">
        <f t="shared" ref="J8:J14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>
        <v>4450116977.8799992</v>
      </c>
      <c r="D14" s="31">
        <v>164600396.68999997</v>
      </c>
      <c r="E14" s="31">
        <v>594311351.10000014</v>
      </c>
      <c r="F14" s="31">
        <v>573300620.81000006</v>
      </c>
      <c r="G14" s="31">
        <v>101433.74</v>
      </c>
      <c r="H14" s="32">
        <f t="shared" si="0"/>
        <v>5782430780.2199993</v>
      </c>
      <c r="I14" s="31">
        <v>497743254.73000002</v>
      </c>
      <c r="J14" s="32">
        <f t="shared" si="1"/>
        <v>6280174034.9499989</v>
      </c>
    </row>
    <row r="15" spans="2:22">
      <c r="B15" s="22">
        <v>45139</v>
      </c>
      <c r="C15" s="33"/>
      <c r="D15" s="33"/>
      <c r="E15" s="33"/>
      <c r="F15" s="33"/>
      <c r="G15" s="33"/>
      <c r="H15" s="34"/>
      <c r="I15" s="33"/>
      <c r="J15" s="34"/>
    </row>
    <row r="16" spans="2:22">
      <c r="B16" s="22">
        <v>45170</v>
      </c>
      <c r="C16" s="31"/>
      <c r="D16" s="31"/>
      <c r="E16" s="31"/>
      <c r="F16" s="31"/>
      <c r="G16" s="31"/>
      <c r="H16" s="32"/>
      <c r="I16" s="31"/>
      <c r="J16" s="32"/>
    </row>
    <row r="17" spans="2:10">
      <c r="B17" s="22">
        <v>45200</v>
      </c>
      <c r="C17" s="33"/>
      <c r="D17" s="33"/>
      <c r="E17" s="33"/>
      <c r="F17" s="33"/>
      <c r="G17" s="33"/>
      <c r="H17" s="34"/>
      <c r="I17" s="33"/>
      <c r="J17" s="34"/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25197642112.260002</v>
      </c>
      <c r="D21" s="33">
        <f t="shared" si="2"/>
        <v>1442629455.76</v>
      </c>
      <c r="E21" s="33">
        <f t="shared" si="2"/>
        <v>3689486583.4500008</v>
      </c>
      <c r="F21" s="33">
        <f t="shared" si="2"/>
        <v>3180328109.3699994</v>
      </c>
      <c r="G21" s="33">
        <f t="shared" si="2"/>
        <v>1766774.39</v>
      </c>
      <c r="H21" s="23">
        <f>SUM(H8:H19)</f>
        <v>33511853035.230003</v>
      </c>
      <c r="I21" s="34">
        <f t="shared" si="2"/>
        <v>2757923276.4199996</v>
      </c>
      <c r="J21" s="23">
        <f t="shared" si="2"/>
        <v>36269776311.650002</v>
      </c>
    </row>
    <row r="22" spans="2:10" s="42" customFormat="1" ht="52.5" customHeight="1">
      <c r="B22" s="35" t="s">
        <v>59</v>
      </c>
      <c r="C22" s="43">
        <f>+C21*100/$J$21</f>
        <v>69.472835717948485</v>
      </c>
      <c r="D22" s="43">
        <f>+D21*100/$J$21</f>
        <v>3.9774975267675456</v>
      </c>
      <c r="E22" s="43">
        <f>+E21*100/$J$21</f>
        <v>10.172344465948422</v>
      </c>
      <c r="F22" s="43">
        <f>+F21*100/$J$21</f>
        <v>8.7685352179811069</v>
      </c>
      <c r="G22" s="43">
        <f>+G21*100/$J$21</f>
        <v>4.8712028847900692E-3</v>
      </c>
      <c r="H22" s="44">
        <f>+H21/J21*100</f>
        <v>92.396084131530358</v>
      </c>
      <c r="I22" s="43">
        <f>+I21*100/$J$21</f>
        <v>7.6039158684696471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3599663158.8942862</v>
      </c>
      <c r="D24" s="36">
        <f t="shared" ref="D24:I24" si="3">+AVERAGE(D8:D19)</f>
        <v>206089922.25142857</v>
      </c>
      <c r="E24" s="36">
        <f>+AVERAGE(E8:E19)</f>
        <v>527069511.92142868</v>
      </c>
      <c r="F24" s="36">
        <f t="shared" si="3"/>
        <v>454332587.05285704</v>
      </c>
      <c r="G24" s="36">
        <f t="shared" si="3"/>
        <v>252396.34142857141</v>
      </c>
      <c r="H24" s="23">
        <f t="shared" si="3"/>
        <v>4787407576.4614286</v>
      </c>
      <c r="I24" s="37">
        <f t="shared" si="3"/>
        <v>393989039.48857135</v>
      </c>
      <c r="J24" s="23">
        <f>+AVERAGE(J8:J19)</f>
        <v>5181396615.9499998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D15" sqref="D15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>
        <v>6280174034.9499989</v>
      </c>
      <c r="D15" s="48">
        <v>9.92</v>
      </c>
      <c r="E15" s="48">
        <v>111.1</v>
      </c>
    </row>
    <row r="16" spans="2:22">
      <c r="B16" s="3">
        <v>45139</v>
      </c>
      <c r="C16" s="49"/>
      <c r="D16" s="7"/>
      <c r="E16" s="7"/>
    </row>
    <row r="17" spans="2:5">
      <c r="B17" s="3">
        <v>45170</v>
      </c>
      <c r="C17" s="47"/>
      <c r="D17" s="48"/>
      <c r="E17" s="48"/>
    </row>
    <row r="18" spans="2:5">
      <c r="B18" s="3">
        <v>45200</v>
      </c>
      <c r="C18" s="49"/>
      <c r="D18" s="7"/>
      <c r="E18" s="7"/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36269776311.650002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82" priority="31" stopIfTrue="1" operator="lessThan">
      <formula>0</formula>
    </cfRule>
  </conditionalFormatting>
  <conditionalFormatting sqref="D10:E10 D12:E12 D14:E14 D16:E16 D18:E18">
    <cfRule type="cellIs" dxfId="81" priority="3" stopIfTrue="1" operator="lessThan">
      <formula>0</formula>
    </cfRule>
  </conditionalFormatting>
  <conditionalFormatting sqref="D11:E11 D13:E13 D15:E15 D17:E17 D19:E19">
    <cfRule type="cellIs" dxfId="80" priority="4" stopIfTrue="1" operator="lessThan">
      <formula>0</formula>
    </cfRule>
  </conditionalFormatting>
  <conditionalFormatting sqref="D20:E20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sqref="A1:N21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4450116977.8799992</v>
      </c>
      <c r="E8" s="49">
        <f>+E9+E10</f>
        <v>4059524348.9700003</v>
      </c>
      <c r="F8" s="54">
        <f>+D8-E8</f>
        <v>390592628.90999889</v>
      </c>
      <c r="G8" s="7">
        <f>+(D8/E8-1)*100</f>
        <v>9.6216353280182076</v>
      </c>
      <c r="H8" s="6"/>
      <c r="I8" s="49">
        <f>+I9+I10</f>
        <v>2059366758.27</v>
      </c>
      <c r="J8" s="49">
        <f>+J9+J10</f>
        <v>2390750219.6099997</v>
      </c>
      <c r="K8" s="7">
        <f>+(D8/I8-1)*100</f>
        <v>116.09152230942983</v>
      </c>
      <c r="L8" s="55"/>
      <c r="M8" s="56"/>
    </row>
    <row r="9" spans="2:14" s="27" customFormat="1" ht="21.95" customHeight="1">
      <c r="B9" s="57"/>
      <c r="C9" s="58" t="s">
        <v>44</v>
      </c>
      <c r="D9" s="59">
        <v>1203767477.4400001</v>
      </c>
      <c r="E9" s="59">
        <v>1181621547.4200001</v>
      </c>
      <c r="F9" s="60">
        <f>+D9-E9</f>
        <v>22145930.019999981</v>
      </c>
      <c r="G9" s="61">
        <f>+(D9/E9-1)*100</f>
        <v>1.8741982209409036</v>
      </c>
      <c r="H9" s="61"/>
      <c r="I9" s="62">
        <v>572980012.01999998</v>
      </c>
      <c r="J9" s="62">
        <f t="shared" ref="J9:J17" si="0">+D9-I9</f>
        <v>630787465.42000008</v>
      </c>
      <c r="K9" s="61">
        <f>+(D9/I9-1)*100</f>
        <v>110.08891273470502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3246349500.4399996</v>
      </c>
      <c r="E10" s="59">
        <v>2877902801.5500002</v>
      </c>
      <c r="F10" s="60">
        <f>+D10-E10</f>
        <v>368446698.88999939</v>
      </c>
      <c r="G10" s="8">
        <f>+(D10/E10-1)*100</f>
        <v>12.802610939172743</v>
      </c>
      <c r="H10" s="8"/>
      <c r="I10" s="62">
        <v>1486386746.25</v>
      </c>
      <c r="J10" s="62">
        <f t="shared" si="0"/>
        <v>1759962754.1899996</v>
      </c>
      <c r="K10" s="8">
        <f>+(D10/I10-1)*100</f>
        <v>118.40543913824604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164600396.68999997</v>
      </c>
      <c r="E11" s="49">
        <v>143952454.5</v>
      </c>
      <c r="F11" s="54">
        <f>+D11-E11</f>
        <v>20647942.189999968</v>
      </c>
      <c r="G11" s="7">
        <f>+(D11/E11-1)*100</f>
        <v>14.343584666005093</v>
      </c>
      <c r="H11" s="63"/>
      <c r="I11" s="49">
        <v>93360859.599999994</v>
      </c>
      <c r="J11" s="49">
        <f t="shared" si="0"/>
        <v>71239537.089999974</v>
      </c>
      <c r="K11" s="7">
        <f t="shared" ref="K11:K20" si="1">+(D11/I11-1)*100</f>
        <v>76.305571087522409</v>
      </c>
      <c r="L11" s="55"/>
    </row>
    <row r="12" spans="2:14" s="27" customFormat="1" ht="21.95" customHeight="1">
      <c r="B12" s="146" t="s">
        <v>14</v>
      </c>
      <c r="C12" s="147"/>
      <c r="D12" s="64">
        <v>594311351.10000014</v>
      </c>
      <c r="E12" s="64">
        <v>496556394.30000001</v>
      </c>
      <c r="F12" s="65">
        <f t="shared" ref="F12:F16" si="2">+D12-E12</f>
        <v>97754956.800000131</v>
      </c>
      <c r="G12" s="66">
        <f>+(D12/E12-1)*100</f>
        <v>19.686576977385648</v>
      </c>
      <c r="H12" s="66"/>
      <c r="I12" s="62">
        <v>291804311.31</v>
      </c>
      <c r="J12" s="65">
        <f t="shared" si="0"/>
        <v>302507039.79000014</v>
      </c>
      <c r="K12" s="66">
        <f>+(D12/I12-1)*100</f>
        <v>103.66777599410794</v>
      </c>
      <c r="L12" s="55"/>
    </row>
    <row r="13" spans="2:14" s="27" customFormat="1" ht="21.95" customHeight="1">
      <c r="B13" s="150" t="s">
        <v>15</v>
      </c>
      <c r="C13" s="151"/>
      <c r="D13" s="49">
        <v>573300620.81000006</v>
      </c>
      <c r="E13" s="49">
        <v>646894667.45000005</v>
      </c>
      <c r="F13" s="54">
        <f t="shared" si="2"/>
        <v>-73594046.639999986</v>
      </c>
      <c r="G13" s="7">
        <f t="shared" ref="G13:G19" si="3">+(D13/E13-1)*100</f>
        <v>-11.376511562554848</v>
      </c>
      <c r="H13" s="66"/>
      <c r="I13" s="49">
        <v>185496883.74000001</v>
      </c>
      <c r="J13" s="54">
        <v>127682328.93000001</v>
      </c>
      <c r="K13" s="7">
        <f>+(D13/I13-1)*100</f>
        <v>209.06213045258571</v>
      </c>
      <c r="L13" s="55"/>
    </row>
    <row r="14" spans="2:14" s="27" customFormat="1" ht="21.95" customHeight="1">
      <c r="B14" s="146" t="s">
        <v>16</v>
      </c>
      <c r="C14" s="147"/>
      <c r="D14" s="64">
        <v>101433.74</v>
      </c>
      <c r="E14" s="64">
        <v>402580.36</v>
      </c>
      <c r="F14" s="62">
        <f t="shared" si="2"/>
        <v>-301146.62</v>
      </c>
      <c r="G14" s="67">
        <f t="shared" si="3"/>
        <v>-74.804101223417845</v>
      </c>
      <c r="H14" s="66"/>
      <c r="I14" s="62">
        <v>312519.06</v>
      </c>
      <c r="J14" s="65">
        <f t="shared" si="0"/>
        <v>-211085.32</v>
      </c>
      <c r="K14" s="67">
        <f>+(D14/I14-1)*100</f>
        <v>-67.543182806194295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5782430780.2199993</v>
      </c>
      <c r="E15" s="68">
        <f>+E8+E11+E12+E13+E14</f>
        <v>5347330445.5799999</v>
      </c>
      <c r="F15" s="69">
        <f t="shared" si="2"/>
        <v>435100334.63999939</v>
      </c>
      <c r="G15" s="70">
        <f t="shared" si="3"/>
        <v>8.136776641504273</v>
      </c>
      <c r="H15" s="66"/>
      <c r="I15" s="71">
        <f>+I8+I11+I12+I13+I14</f>
        <v>2630341331.98</v>
      </c>
      <c r="J15" s="68">
        <f t="shared" si="0"/>
        <v>3152089448.2399993</v>
      </c>
      <c r="K15" s="70">
        <f>+(D15/I15-1)*100</f>
        <v>119.83575705238421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497743254.73000002</v>
      </c>
      <c r="E16" s="59">
        <f>+SUM(E17:E19)</f>
        <v>366155206.75999999</v>
      </c>
      <c r="F16" s="65">
        <f t="shared" si="2"/>
        <v>131588047.97000003</v>
      </c>
      <c r="G16" s="66">
        <f t="shared" si="3"/>
        <v>35.937778718042559</v>
      </c>
      <c r="H16" s="61"/>
      <c r="I16" s="59">
        <f>+I17+I19+I18</f>
        <v>344644824.67999995</v>
      </c>
      <c r="J16" s="65">
        <f>+D16-I16</f>
        <v>153098430.05000007</v>
      </c>
      <c r="K16" s="66">
        <f t="shared" si="1"/>
        <v>44.42208879595124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356263935.55000001</v>
      </c>
      <c r="E17" s="59">
        <v>262073293.63</v>
      </c>
      <c r="F17" s="60">
        <f t="shared" ref="F17:F19" si="4">+D17-E17</f>
        <v>94190641.920000017</v>
      </c>
      <c r="G17" s="61">
        <f t="shared" si="3"/>
        <v>35.940572431229924</v>
      </c>
      <c r="H17" s="66"/>
      <c r="I17" s="62">
        <v>275819829.45999998</v>
      </c>
      <c r="J17" s="60">
        <f t="shared" si="0"/>
        <v>80444106.090000033</v>
      </c>
      <c r="K17" s="61">
        <f t="shared" si="1"/>
        <v>29.165454219696052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66034594.569999978</v>
      </c>
      <c r="E18" s="76">
        <v>55172932.710000001</v>
      </c>
      <c r="F18" s="60">
        <f>+D18-E18</f>
        <v>10861661.859999977</v>
      </c>
      <c r="G18" s="61">
        <f t="shared" si="3"/>
        <v>19.686576961734215</v>
      </c>
      <c r="H18" s="66"/>
      <c r="I18" s="77">
        <v>32422701.27</v>
      </c>
      <c r="J18" s="60">
        <f>+D18-I18</f>
        <v>33611893.299999982</v>
      </c>
      <c r="K18" s="61">
        <f t="shared" si="1"/>
        <v>103.66777592063347</v>
      </c>
      <c r="L18" s="55"/>
    </row>
    <row r="19" spans="1:12" s="27" customFormat="1" ht="21.95" customHeight="1">
      <c r="A19" s="72"/>
      <c r="C19" s="74" t="s">
        <v>19</v>
      </c>
      <c r="D19" s="64">
        <v>75444724.609999999</v>
      </c>
      <c r="E19" s="64">
        <v>48908980.420000002</v>
      </c>
      <c r="F19" s="60">
        <f t="shared" si="4"/>
        <v>26535744.189999998</v>
      </c>
      <c r="G19" s="61">
        <f t="shared" si="3"/>
        <v>54.255361616879917</v>
      </c>
      <c r="H19" s="66"/>
      <c r="I19" s="65">
        <v>36402293.950000003</v>
      </c>
      <c r="J19" s="60">
        <f t="shared" ref="J19" si="5">+D19-I19</f>
        <v>39042430.659999996</v>
      </c>
      <c r="K19" s="61">
        <f t="shared" si="1"/>
        <v>107.25266576229049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6280174034.9499989</v>
      </c>
      <c r="E20" s="78">
        <f>+E15+E16</f>
        <v>5713485652.3400002</v>
      </c>
      <c r="F20" s="79">
        <f>+F15+F16</f>
        <v>566688382.60999942</v>
      </c>
      <c r="G20" s="80">
        <f>+(D20/E20-1)*100</f>
        <v>9.9184353841495607</v>
      </c>
      <c r="H20" s="66"/>
      <c r="I20" s="79">
        <f>+I15+I16</f>
        <v>2974986156.6599998</v>
      </c>
      <c r="J20" s="81">
        <f>+J15+J16</f>
        <v>3305187878.2899995</v>
      </c>
      <c r="K20" s="80">
        <f t="shared" si="1"/>
        <v>111.099269181162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8" priority="25" stopIfTrue="1" operator="lessThan">
      <formula>0</formula>
    </cfRule>
  </conditionalFormatting>
  <conditionalFormatting sqref="B11">
    <cfRule type="cellIs" dxfId="77" priority="18" stopIfTrue="1" operator="lessThan">
      <formula>0</formula>
    </cfRule>
  </conditionalFormatting>
  <conditionalFormatting sqref="B13">
    <cfRule type="cellIs" dxfId="76" priority="13" stopIfTrue="1" operator="lessThan">
      <formula>0</formula>
    </cfRule>
  </conditionalFormatting>
  <conditionalFormatting sqref="D8:E8">
    <cfRule type="cellIs" dxfId="75" priority="6" stopIfTrue="1" operator="lessThan">
      <formula>0</formula>
    </cfRule>
  </conditionalFormatting>
  <conditionalFormatting sqref="D11:E11">
    <cfRule type="cellIs" dxfId="74" priority="3" stopIfTrue="1" operator="lessThan">
      <formula>0</formula>
    </cfRule>
  </conditionalFormatting>
  <conditionalFormatting sqref="D13:E13">
    <cfRule type="cellIs" dxfId="73" priority="2" stopIfTrue="1" operator="lessThan">
      <formula>0</formula>
    </cfRule>
  </conditionalFormatting>
  <conditionalFormatting sqref="G8">
    <cfRule type="cellIs" dxfId="72" priority="4" stopIfTrue="1" operator="lessThan">
      <formula>0</formula>
    </cfRule>
  </conditionalFormatting>
  <conditionalFormatting sqref="G11">
    <cfRule type="cellIs" dxfId="71" priority="5" stopIfTrue="1" operator="lessThan">
      <formula>0</formula>
    </cfRule>
  </conditionalFormatting>
  <conditionalFormatting sqref="G13">
    <cfRule type="cellIs" dxfId="70" priority="10" stopIfTrue="1" operator="lessThan">
      <formula>0</formula>
    </cfRule>
  </conditionalFormatting>
  <conditionalFormatting sqref="G9:H10">
    <cfRule type="cellIs" dxfId="69" priority="46" stopIfTrue="1" operator="lessThan">
      <formula>0</formula>
    </cfRule>
  </conditionalFormatting>
  <conditionalFormatting sqref="G12:H12 H13:H15">
    <cfRule type="cellIs" dxfId="68" priority="44" stopIfTrue="1" operator="lessThan">
      <formula>0</formula>
    </cfRule>
  </conditionalFormatting>
  <conditionalFormatting sqref="G14:H20">
    <cfRule type="cellIs" dxfId="67" priority="1" stopIfTrue="1" operator="lessThan">
      <formula>0</formula>
    </cfRule>
  </conditionalFormatting>
  <conditionalFormatting sqref="H8:J8">
    <cfRule type="cellIs" dxfId="66" priority="21" stopIfTrue="1" operator="lessThan">
      <formula>0</formula>
    </cfRule>
  </conditionalFormatting>
  <conditionalFormatting sqref="H11:J11">
    <cfRule type="cellIs" dxfId="65" priority="16" stopIfTrue="1" operator="lessThan">
      <formula>0</formula>
    </cfRule>
  </conditionalFormatting>
  <conditionalFormatting sqref="I13">
    <cfRule type="cellIs" dxfId="64" priority="9" stopIfTrue="1" operator="lessThan">
      <formula>0</formula>
    </cfRule>
  </conditionalFormatting>
  <conditionalFormatting sqref="K8">
    <cfRule type="cellIs" dxfId="63" priority="19" stopIfTrue="1" operator="lessThan">
      <formula>0</formula>
    </cfRule>
  </conditionalFormatting>
  <conditionalFormatting sqref="K9:K10">
    <cfRule type="cellIs" dxfId="62" priority="39" stopIfTrue="1" operator="lessThan">
      <formula>0</formula>
    </cfRule>
  </conditionalFormatting>
  <conditionalFormatting sqref="K11">
    <cfRule type="cellIs" dxfId="61" priority="15" stopIfTrue="1" operator="lessThan">
      <formula>0</formula>
    </cfRule>
  </conditionalFormatting>
  <conditionalFormatting sqref="K12 K14:K20">
    <cfRule type="cellIs" dxfId="60" priority="38" stopIfTrue="1" operator="lessThan">
      <formula>0</formula>
    </cfRule>
  </conditionalFormatting>
  <conditionalFormatting sqref="K13">
    <cfRule type="cellIs" dxfId="59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25" zoomScale="110" zoomScaleNormal="110" workbookViewId="0">
      <selection activeCell="G21" sqref="G21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25197642112.259998</v>
      </c>
      <c r="E9" s="83">
        <f>+E10+E11</f>
        <v>11266623789.040001</v>
      </c>
      <c r="F9" s="54">
        <f>+D9-E9</f>
        <v>13931018323.219997</v>
      </c>
      <c r="G9" s="7">
        <f>+(D9/E9-1)*100</f>
        <v>123.64856219635097</v>
      </c>
    </row>
    <row r="10" spans="2:7" ht="21.95" customHeight="1">
      <c r="B10" s="84"/>
      <c r="C10" s="85" t="s">
        <v>44</v>
      </c>
      <c r="D10" s="86">
        <v>7229562659.4500008</v>
      </c>
      <c r="E10" s="87">
        <v>3326355351.9899998</v>
      </c>
      <c r="F10" s="88">
        <f t="shared" ref="F10:F20" si="0">+D10-E10</f>
        <v>3903207307.460001</v>
      </c>
      <c r="G10" s="89">
        <f t="shared" ref="G10:G20" si="1">+(D10/E10-1)*100</f>
        <v>117.34186202099237</v>
      </c>
    </row>
    <row r="11" spans="2:7" ht="21.95" customHeight="1">
      <c r="B11" s="84"/>
      <c r="C11" s="85" t="s">
        <v>45</v>
      </c>
      <c r="D11" s="86">
        <v>17968079452.809998</v>
      </c>
      <c r="E11" s="87">
        <v>7940268437.0500002</v>
      </c>
      <c r="F11" s="88">
        <f t="shared" si="0"/>
        <v>10027811015.759998</v>
      </c>
      <c r="G11" s="90">
        <f t="shared" si="1"/>
        <v>126.29057940874313</v>
      </c>
    </row>
    <row r="12" spans="2:7" ht="21.95" customHeight="1">
      <c r="B12" s="150" t="s">
        <v>13</v>
      </c>
      <c r="C12" s="151"/>
      <c r="D12" s="49">
        <v>1442629455.7600002</v>
      </c>
      <c r="E12" s="83">
        <v>819927016.55000007</v>
      </c>
      <c r="F12" s="54">
        <f t="shared" si="0"/>
        <v>622702439.21000016</v>
      </c>
      <c r="G12" s="7">
        <f>+(D12/E12-1)*100</f>
        <v>75.946081375649726</v>
      </c>
    </row>
    <row r="13" spans="2:7" ht="21.95" customHeight="1">
      <c r="B13" s="146" t="s">
        <v>14</v>
      </c>
      <c r="C13" s="147"/>
      <c r="D13" s="64">
        <v>3689486583.4400001</v>
      </c>
      <c r="E13" s="91">
        <v>2047654743.6800001</v>
      </c>
      <c r="F13" s="65">
        <f t="shared" si="0"/>
        <v>1641831839.76</v>
      </c>
      <c r="G13" s="66">
        <f t="shared" si="1"/>
        <v>80.181087403891922</v>
      </c>
    </row>
    <row r="14" spans="2:7" ht="21.95" customHeight="1">
      <c r="B14" s="150" t="s">
        <v>15</v>
      </c>
      <c r="C14" s="151"/>
      <c r="D14" s="49">
        <v>3180328109.3700004</v>
      </c>
      <c r="E14" s="83">
        <v>1027421500.22</v>
      </c>
      <c r="F14" s="54">
        <f t="shared" si="0"/>
        <v>2152906609.1500006</v>
      </c>
      <c r="G14" s="7">
        <f>+(D14/E14-1)*100</f>
        <v>209.54463272269481</v>
      </c>
    </row>
    <row r="15" spans="2:7" ht="21.95" customHeight="1">
      <c r="B15" s="146" t="s">
        <v>16</v>
      </c>
      <c r="C15" s="147"/>
      <c r="D15" s="92">
        <v>1766774.39</v>
      </c>
      <c r="E15" s="93">
        <v>957877.3600000001</v>
      </c>
      <c r="F15" s="86">
        <f t="shared" si="0"/>
        <v>808897.0299999998</v>
      </c>
      <c r="G15" s="94">
        <f t="shared" si="1"/>
        <v>84.446826261766915</v>
      </c>
    </row>
    <row r="16" spans="2:7" ht="21.95" customHeight="1">
      <c r="B16" s="148" t="s">
        <v>7</v>
      </c>
      <c r="C16" s="149"/>
      <c r="D16" s="95">
        <f>+D9+D12+D13+D14+D15</f>
        <v>33511853035.219994</v>
      </c>
      <c r="E16" s="68">
        <f>+E9+E12+E13+E14+E15</f>
        <v>15162584926.85</v>
      </c>
      <c r="F16" s="69">
        <f t="shared" si="0"/>
        <v>18349268108.369995</v>
      </c>
      <c r="G16" s="70">
        <f>+(D16/E16-1)*100</f>
        <v>121.01675404882313</v>
      </c>
    </row>
    <row r="17" spans="1:7" ht="21.95" customHeight="1">
      <c r="B17" s="146" t="s">
        <v>17</v>
      </c>
      <c r="C17" s="147"/>
      <c r="D17" s="92">
        <f>+D18+D20+D19</f>
        <v>2757923276.4200001</v>
      </c>
      <c r="E17" s="93">
        <f>+E18+E20+E19</f>
        <v>1986327004.7600002</v>
      </c>
      <c r="F17" s="92">
        <f t="shared" si="0"/>
        <v>771596271.65999985</v>
      </c>
      <c r="G17" s="90">
        <f t="shared" si="1"/>
        <v>38.845379930442462</v>
      </c>
    </row>
    <row r="18" spans="1:7" ht="21.95" customHeight="1">
      <c r="A18" s="96"/>
      <c r="B18" s="97"/>
      <c r="C18" s="98" t="s">
        <v>18</v>
      </c>
      <c r="D18" s="86">
        <v>1990187897.3</v>
      </c>
      <c r="E18" s="87">
        <v>1563423919.46</v>
      </c>
      <c r="F18" s="88">
        <f t="shared" si="0"/>
        <v>426763977.83999991</v>
      </c>
      <c r="G18" s="89">
        <f t="shared" si="1"/>
        <v>27.296753780471917</v>
      </c>
    </row>
    <row r="19" spans="1:7" ht="21.95" customHeight="1">
      <c r="A19" s="96"/>
      <c r="B19" s="52"/>
      <c r="C19" s="99" t="s">
        <v>20</v>
      </c>
      <c r="D19" s="100">
        <v>408691259.20999998</v>
      </c>
      <c r="E19" s="101">
        <v>227519555.37000003</v>
      </c>
      <c r="F19" s="88">
        <f t="shared" si="0"/>
        <v>181171703.83999994</v>
      </c>
      <c r="G19" s="90">
        <f t="shared" si="1"/>
        <v>79.629069046558371</v>
      </c>
    </row>
    <row r="20" spans="1:7" ht="21.95" customHeight="1">
      <c r="A20" s="96"/>
      <c r="C20" s="98" t="s">
        <v>19</v>
      </c>
      <c r="D20" s="92">
        <v>359044119.91000003</v>
      </c>
      <c r="E20" s="93">
        <v>195383529.93000001</v>
      </c>
      <c r="F20" s="88">
        <f t="shared" si="0"/>
        <v>163660589.98000002</v>
      </c>
      <c r="G20" s="90">
        <f t="shared" si="1"/>
        <v>83.763759431838821</v>
      </c>
    </row>
    <row r="21" spans="1:7" ht="35.1" customHeight="1">
      <c r="A21" s="96"/>
      <c r="B21" s="160" t="s">
        <v>21</v>
      </c>
      <c r="C21" s="144"/>
      <c r="D21" s="102">
        <f>+D16+D17</f>
        <v>36269776311.639992</v>
      </c>
      <c r="E21" s="102">
        <f>+E16+E17</f>
        <v>17148911931.610001</v>
      </c>
      <c r="F21" s="102">
        <f>+F16+F17</f>
        <v>19120864380.029995</v>
      </c>
      <c r="G21" s="103">
        <f>+(D21/E21-1)*100</f>
        <v>111.49899455011578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8" priority="12" stopIfTrue="1" operator="lessThan">
      <formula>0</formula>
    </cfRule>
  </conditionalFormatting>
  <conditionalFormatting sqref="B12">
    <cfRule type="cellIs" dxfId="57" priority="8" stopIfTrue="1" operator="lessThan">
      <formula>0</formula>
    </cfRule>
  </conditionalFormatting>
  <conditionalFormatting sqref="B14">
    <cfRule type="cellIs" dxfId="56" priority="4" stopIfTrue="1" operator="lessThan">
      <formula>0</formula>
    </cfRule>
  </conditionalFormatting>
  <conditionalFormatting sqref="D9:E9">
    <cfRule type="cellIs" dxfId="55" priority="10" stopIfTrue="1" operator="lessThan">
      <formula>0</formula>
    </cfRule>
  </conditionalFormatting>
  <conditionalFormatting sqref="D12:E12">
    <cfRule type="cellIs" dxfId="54" priority="7" stopIfTrue="1" operator="lessThan">
      <formula>0</formula>
    </cfRule>
  </conditionalFormatting>
  <conditionalFormatting sqref="D14:E14">
    <cfRule type="cellIs" dxfId="53" priority="3" stopIfTrue="1" operator="lessThan">
      <formula>0</formula>
    </cfRule>
  </conditionalFormatting>
  <conditionalFormatting sqref="G9">
    <cfRule type="cellIs" dxfId="52" priority="9" stopIfTrue="1" operator="lessThan">
      <formula>0</formula>
    </cfRule>
  </conditionalFormatting>
  <conditionalFormatting sqref="G10:G11">
    <cfRule type="cellIs" dxfId="51" priority="17" stopIfTrue="1" operator="lessThan">
      <formula>0</formula>
    </cfRule>
  </conditionalFormatting>
  <conditionalFormatting sqref="G12">
    <cfRule type="cellIs" dxfId="50" priority="6" stopIfTrue="1" operator="lessThan">
      <formula>0</formula>
    </cfRule>
  </conditionalFormatting>
  <conditionalFormatting sqref="G13">
    <cfRule type="cellIs" dxfId="49" priority="5" stopIfTrue="1" operator="lessThan">
      <formula>0</formula>
    </cfRule>
  </conditionalFormatting>
  <conditionalFormatting sqref="G14">
    <cfRule type="cellIs" dxfId="48" priority="2" stopIfTrue="1" operator="lessThan">
      <formula>0</formula>
    </cfRule>
  </conditionalFormatting>
  <conditionalFormatting sqref="G15:G21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F1" zoomScaleNormal="100" workbookViewId="0">
      <selection activeCell="T14" sqref="T14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4" si="0">+C8/G8*100</f>
        <v>32.271284087185229</v>
      </c>
      <c r="E8" s="104">
        <v>2180097658.1700001</v>
      </c>
      <c r="F8" s="106">
        <f t="shared" ref="F8:F14" si="1">+E8/G8*100</f>
        <v>67.728715912814764</v>
      </c>
      <c r="G8" s="104">
        <f t="shared" ref="G8:G14" si="2">+C8+E8</f>
        <v>3218867549.4400001</v>
      </c>
      <c r="H8" s="27"/>
      <c r="I8" s="104">
        <v>482695758.06</v>
      </c>
      <c r="J8" s="105">
        <f t="shared" ref="J8:J14" si="3">+I8/M8*100</f>
        <v>32.765910337932638</v>
      </c>
      <c r="K8" s="107">
        <v>990468738.46000004</v>
      </c>
      <c r="L8" s="106">
        <f t="shared" ref="L8:L14" si="4">+K8/M8*100</f>
        <v>67.234089662067362</v>
      </c>
      <c r="M8" s="104">
        <f t="shared" ref="M8:M14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>
        <v>1203767477.4400001</v>
      </c>
      <c r="D14" s="105">
        <f t="shared" si="0"/>
        <v>27.050243475025798</v>
      </c>
      <c r="E14" s="104">
        <v>3246349500.4400001</v>
      </c>
      <c r="F14" s="106">
        <f t="shared" si="1"/>
        <v>72.949756524974191</v>
      </c>
      <c r="G14" s="104">
        <f t="shared" si="2"/>
        <v>4450116977.8800001</v>
      </c>
      <c r="H14" s="27"/>
      <c r="I14" s="104">
        <v>572980012.01999998</v>
      </c>
      <c r="J14" s="105">
        <f t="shared" si="3"/>
        <v>27.823116485639492</v>
      </c>
      <c r="K14" s="107">
        <v>1486386746.25</v>
      </c>
      <c r="L14" s="106">
        <f t="shared" si="4"/>
        <v>72.176883514360497</v>
      </c>
      <c r="M14" s="104">
        <f t="shared" si="5"/>
        <v>2059366758.27</v>
      </c>
      <c r="N14" s="27"/>
      <c r="O14" s="8">
        <f t="shared" ref="O14" si="26">+(C14/C13-1)*100</f>
        <v>1.8741982209409036</v>
      </c>
      <c r="P14" s="8">
        <f t="shared" ref="P14" si="27">+(E14/E13-1)*100</f>
        <v>12.802610939172766</v>
      </c>
      <c r="Q14" s="27"/>
      <c r="R14" s="8">
        <f t="shared" ref="R14" si="28">+(C14/I14-1)*100</f>
        <v>110.08891273470502</v>
      </c>
      <c r="S14" s="8">
        <f t="shared" ref="S14" si="29">+(E14/K14-1)*100</f>
        <v>118.40543913824608</v>
      </c>
      <c r="T14" s="108"/>
      <c r="U14" s="108"/>
    </row>
    <row r="15" spans="2:21">
      <c r="B15" s="111">
        <v>44409</v>
      </c>
      <c r="C15" s="33"/>
      <c r="D15" s="114"/>
      <c r="E15" s="33"/>
      <c r="F15" s="114"/>
      <c r="G15" s="33"/>
      <c r="H15" s="27"/>
      <c r="I15" s="33"/>
      <c r="J15" s="114"/>
      <c r="K15" s="33"/>
      <c r="L15" s="114"/>
      <c r="M15" s="33"/>
      <c r="N15" s="27"/>
      <c r="O15" s="115"/>
      <c r="P15" s="115"/>
      <c r="Q15" s="27"/>
      <c r="R15" s="115"/>
      <c r="S15" s="115"/>
      <c r="T15" s="108"/>
      <c r="U15" s="108"/>
    </row>
    <row r="16" spans="2:21">
      <c r="B16" s="111">
        <v>44440</v>
      </c>
      <c r="C16" s="104"/>
      <c r="D16" s="105"/>
      <c r="E16" s="104"/>
      <c r="F16" s="106"/>
      <c r="G16" s="104"/>
      <c r="H16" s="27"/>
      <c r="I16" s="104"/>
      <c r="J16" s="105"/>
      <c r="K16" s="107"/>
      <c r="L16" s="106"/>
      <c r="M16" s="104"/>
      <c r="N16" s="27"/>
      <c r="O16" s="8"/>
      <c r="P16" s="8"/>
      <c r="Q16" s="27"/>
      <c r="R16" s="8"/>
      <c r="S16" s="8"/>
      <c r="T16" s="108"/>
      <c r="U16" s="108"/>
    </row>
    <row r="17" spans="2:21">
      <c r="B17" s="111">
        <v>44470</v>
      </c>
      <c r="C17" s="33"/>
      <c r="D17" s="114"/>
      <c r="E17" s="33"/>
      <c r="F17" s="114"/>
      <c r="G17" s="33"/>
      <c r="H17" s="27"/>
      <c r="I17" s="33"/>
      <c r="J17" s="114"/>
      <c r="K17" s="33"/>
      <c r="L17" s="114"/>
      <c r="M17" s="33"/>
      <c r="N17" s="27"/>
      <c r="O17" s="115"/>
      <c r="P17" s="115"/>
      <c r="Q17" s="27"/>
      <c r="R17" s="115"/>
      <c r="S17" s="115"/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7229562659.4500008</v>
      </c>
      <c r="D20" s="1">
        <f t="shared" ref="D20" si="30">+C20/G20*100</f>
        <v>28.69142528194109</v>
      </c>
      <c r="E20" s="19">
        <f>SUM(E8:E19)</f>
        <v>17968079452.809998</v>
      </c>
      <c r="F20" s="1">
        <f t="shared" ref="F20" si="31">+E20/G20*100</f>
        <v>71.308574718058892</v>
      </c>
      <c r="G20" s="19">
        <f>SUM(G8:G19)</f>
        <v>25197642112.260002</v>
      </c>
      <c r="H20" s="20"/>
      <c r="I20" s="19">
        <f>SUM(I8:I19)</f>
        <v>3326355351.9899998</v>
      </c>
      <c r="J20" s="1">
        <f t="shared" ref="J20" si="32">+I20/M20*100</f>
        <v>29.523976430506426</v>
      </c>
      <c r="K20" s="19">
        <f>SUM(K8:K19)</f>
        <v>7940268437.0500002</v>
      </c>
      <c r="L20" s="1">
        <f>+K20/M20*100</f>
        <v>70.476023569493563</v>
      </c>
      <c r="M20" s="19">
        <f>SUM(M8:M19)</f>
        <v>11266623789.040001</v>
      </c>
      <c r="N20" s="27"/>
      <c r="O20" s="1"/>
      <c r="P20" s="1"/>
      <c r="Q20" s="27"/>
      <c r="R20" s="1">
        <f t="shared" ref="R20" si="33">+(C20/I20-1)*100</f>
        <v>117.34186202099237</v>
      </c>
      <c r="S20" s="1">
        <f t="shared" ref="S20" si="34">+(E20/K20-1)*100</f>
        <v>126.29057940874313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1032794665.6357144</v>
      </c>
      <c r="D22" s="110"/>
      <c r="E22" s="33">
        <f>+AVERAGE(E8:E19)</f>
        <v>2566868493.2585711</v>
      </c>
      <c r="F22" s="110"/>
      <c r="G22" s="19">
        <f>+AVERAGE(G8:G19)</f>
        <v>3599663158.8942862</v>
      </c>
      <c r="H22" s="110"/>
      <c r="I22" s="33">
        <f>+AVERAGE(I8:I19)</f>
        <v>475193621.71285713</v>
      </c>
      <c r="J22" s="110"/>
      <c r="K22" s="33">
        <f>+AVERAGE(K8:K19)</f>
        <v>1134324062.4357142</v>
      </c>
      <c r="L22" s="110"/>
      <c r="M22" s="19">
        <f>+AVERAGE(M8:M19)</f>
        <v>1609517684.1485715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46" priority="35" stopIfTrue="1" operator="lessThan">
      <formula>0</formula>
    </cfRule>
  </conditionalFormatting>
  <conditionalFormatting sqref="O9:P9">
    <cfRule type="cellIs" dxfId="45" priority="34" stopIfTrue="1" operator="lessThan">
      <formula>0</formula>
    </cfRule>
  </conditionalFormatting>
  <conditionalFormatting sqref="O10:P10">
    <cfRule type="cellIs" dxfId="44" priority="5" stopIfTrue="1" operator="lessThan">
      <formula>0</formula>
    </cfRule>
  </conditionalFormatting>
  <conditionalFormatting sqref="O10:P18">
    <cfRule type="cellIs" dxfId="43" priority="21" stopIfTrue="1" operator="lessThan">
      <formula>0</formula>
    </cfRule>
  </conditionalFormatting>
  <conditionalFormatting sqref="O11:P11 O17:P17">
    <cfRule type="cellIs" dxfId="42" priority="31" stopIfTrue="1" operator="lessThan">
      <formula>0</formula>
    </cfRule>
  </conditionalFormatting>
  <conditionalFormatting sqref="O13:P13">
    <cfRule type="cellIs" dxfId="41" priority="9" stopIfTrue="1" operator="lessThan">
      <formula>0</formula>
    </cfRule>
    <cfRule type="cellIs" dxfId="40" priority="30" stopIfTrue="1" operator="lessThan">
      <formula>0</formula>
    </cfRule>
  </conditionalFormatting>
  <conditionalFormatting sqref="O14:P14">
    <cfRule type="cellIs" dxfId="39" priority="7" stopIfTrue="1" operator="lessThan">
      <formula>0</formula>
    </cfRule>
  </conditionalFormatting>
  <conditionalFormatting sqref="O15:P15">
    <cfRule type="cellIs" dxfId="38" priority="14" stopIfTrue="1" operator="lessThan">
      <formula>0</formula>
    </cfRule>
    <cfRule type="cellIs" dxfId="37" priority="28" stopIfTrue="1" operator="lessThan">
      <formula>0</formula>
    </cfRule>
  </conditionalFormatting>
  <conditionalFormatting sqref="O16:P16">
    <cfRule type="cellIs" dxfId="36" priority="6" stopIfTrue="1" operator="lessThan">
      <formula>0</formula>
    </cfRule>
  </conditionalFormatting>
  <conditionalFormatting sqref="O19:P19">
    <cfRule type="cellIs" dxfId="35" priority="1" stopIfTrue="1" operator="lessThan">
      <formula>0</formula>
    </cfRule>
    <cfRule type="cellIs" dxfId="34" priority="4" stopIfTrue="1" operator="lessThan">
      <formula>0</formula>
    </cfRule>
  </conditionalFormatting>
  <conditionalFormatting sqref="P10:P18">
    <cfRule type="cellIs" dxfId="33" priority="10" stopIfTrue="1" operator="lessThan">
      <formula>0</formula>
    </cfRule>
  </conditionalFormatting>
  <conditionalFormatting sqref="P15">
    <cfRule type="cellIs" dxfId="32" priority="8" stopIfTrue="1" operator="lessThan">
      <formula>0</formula>
    </cfRule>
  </conditionalFormatting>
  <conditionalFormatting sqref="R8:S8">
    <cfRule type="cellIs" dxfId="31" priority="95" stopIfTrue="1" operator="lessThan">
      <formula>0</formula>
    </cfRule>
  </conditionalFormatting>
  <conditionalFormatting sqref="R9:S9">
    <cfRule type="cellIs" dxfId="30" priority="85" stopIfTrue="1" operator="lessThan">
      <formula>0</formula>
    </cfRule>
  </conditionalFormatting>
  <conditionalFormatting sqref="R10:S10">
    <cfRule type="cellIs" dxfId="29" priority="49" stopIfTrue="1" operator="lessThan">
      <formula>0</formula>
    </cfRule>
  </conditionalFormatting>
  <conditionalFormatting sqref="R10:S18">
    <cfRule type="cellIs" dxfId="28" priority="65" stopIfTrue="1" operator="lessThan">
      <formula>0</formula>
    </cfRule>
  </conditionalFormatting>
  <conditionalFormatting sqref="R11:S11 R17:S17">
    <cfRule type="cellIs" dxfId="27" priority="82" stopIfTrue="1" operator="lessThan">
      <formula>0</formula>
    </cfRule>
  </conditionalFormatting>
  <conditionalFormatting sqref="R13:S13">
    <cfRule type="cellIs" dxfId="26" priority="53" stopIfTrue="1" operator="lessThan">
      <formula>0</formula>
    </cfRule>
    <cfRule type="cellIs" dxfId="25" priority="80" stopIfTrue="1" operator="lessThan">
      <formula>0</formula>
    </cfRule>
  </conditionalFormatting>
  <conditionalFormatting sqref="R14:S14">
    <cfRule type="cellIs" dxfId="24" priority="51" stopIfTrue="1" operator="lessThan">
      <formula>0</formula>
    </cfRule>
  </conditionalFormatting>
  <conditionalFormatting sqref="R15:S15">
    <cfRule type="cellIs" dxfId="23" priority="58" stopIfTrue="1" operator="lessThan">
      <formula>0</formula>
    </cfRule>
    <cfRule type="cellIs" dxfId="22" priority="72" stopIfTrue="1" operator="lessThan">
      <formula>0</formula>
    </cfRule>
  </conditionalFormatting>
  <conditionalFormatting sqref="R16:S16">
    <cfRule type="cellIs" dxfId="21" priority="50" stopIfTrue="1" operator="lessThan">
      <formula>0</formula>
    </cfRule>
  </conditionalFormatting>
  <conditionalFormatting sqref="R19:S19">
    <cfRule type="cellIs" dxfId="20" priority="37" stopIfTrue="1" operator="lessThan">
      <formula>0</formula>
    </cfRule>
    <cfRule type="cellIs" dxfId="19" priority="40" stopIfTrue="1" operator="lessThan">
      <formula>0</formula>
    </cfRule>
  </conditionalFormatting>
  <conditionalFormatting sqref="S10:S18">
    <cfRule type="cellIs" dxfId="18" priority="54" stopIfTrue="1" operator="lessThan">
      <formula>0</formula>
    </cfRule>
  </conditionalFormatting>
  <conditionalFormatting sqref="S15">
    <cfRule type="cellIs" dxfId="17" priority="5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C14" sqref="C14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 t="shared" ref="E9:E14" si="1">+(C9/C8-1)*100</f>
        <v>437.89159676472968</v>
      </c>
      <c r="F9" s="115">
        <f t="shared" ref="F9" si="2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 t="shared" si="1"/>
        <v>-61.50899277397631</v>
      </c>
      <c r="F10" s="8">
        <f t="shared" ref="F10" si="3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 t="shared" si="1"/>
        <v>-37.72357887517478</v>
      </c>
      <c r="F11" s="119">
        <f t="shared" ref="F11" si="4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 t="shared" si="1"/>
        <v>10.692598009015386</v>
      </c>
      <c r="F12" s="8">
        <f t="shared" ref="F12" si="5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 t="shared" si="1"/>
        <v>-0.69410233780016206</v>
      </c>
      <c r="F13" s="115">
        <f t="shared" ref="F13" si="6">+(C13/D13-1)*100</f>
        <v>85.340432528263023</v>
      </c>
    </row>
    <row r="14" spans="2:15">
      <c r="B14" s="111">
        <v>44378</v>
      </c>
      <c r="C14" s="104">
        <v>164600396.69</v>
      </c>
      <c r="D14" s="118">
        <v>93360859.599999994</v>
      </c>
      <c r="E14" s="6">
        <f t="shared" si="1"/>
        <v>14.343584666005116</v>
      </c>
      <c r="F14" s="6">
        <f t="shared" ref="F14" si="7">+(C14/D14-1)*100</f>
        <v>76.305571087522424</v>
      </c>
    </row>
    <row r="15" spans="2:15">
      <c r="B15" s="111">
        <v>44409</v>
      </c>
      <c r="C15" s="113"/>
      <c r="D15" s="113"/>
      <c r="E15" s="115"/>
      <c r="F15" s="115"/>
    </row>
    <row r="16" spans="2:15">
      <c r="B16" s="111">
        <v>44440</v>
      </c>
      <c r="C16" s="104"/>
      <c r="D16" s="118"/>
      <c r="E16" s="6"/>
      <c r="F16" s="6"/>
    </row>
    <row r="17" spans="2:6">
      <c r="B17" s="111">
        <v>44470</v>
      </c>
      <c r="C17" s="113"/>
      <c r="D17" s="113"/>
      <c r="E17" s="119"/>
      <c r="F17" s="119"/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1442629455.7600002</v>
      </c>
      <c r="D20" s="19">
        <f>SUM(D8:D19)</f>
        <v>819927016.55000007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206089922.2514286</v>
      </c>
      <c r="D22" s="113">
        <f>+AVERAGE(D8:D19)</f>
        <v>117132430.93571429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H13" sqref="H13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 t="shared" ref="E9:E14" si="1">+(C9/C8-1)*100</f>
        <v>747.61705015202574</v>
      </c>
      <c r="F9" s="124">
        <f t="shared" ref="F9" si="2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 t="shared" si="1"/>
        <v>219.03960805821129</v>
      </c>
      <c r="F10" s="9">
        <f t="shared" ref="F10" si="3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 t="shared" si="1"/>
        <v>-61.117842421534739</v>
      </c>
      <c r="F11" s="124">
        <f t="shared" ref="F11" si="4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 t="shared" si="1"/>
        <v>3.200492868502125</v>
      </c>
      <c r="F12" s="9">
        <f t="shared" ref="F12" si="5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 t="shared" si="1"/>
        <v>1.9319996199059997</v>
      </c>
      <c r="F13" s="124">
        <f t="shared" ref="F13" si="6">+(C13/D13-1)*100</f>
        <v>97.214634978288217</v>
      </c>
    </row>
    <row r="14" spans="2:6">
      <c r="B14" s="111">
        <v>44378</v>
      </c>
      <c r="C14" s="104">
        <v>594311351.10000002</v>
      </c>
      <c r="D14" s="118">
        <v>291804311.31</v>
      </c>
      <c r="E14" s="9">
        <f t="shared" si="1"/>
        <v>19.686576977385627</v>
      </c>
      <c r="F14" s="9">
        <f t="shared" ref="F14" si="7">+(C14/D14-1)*100</f>
        <v>103.6677759941079</v>
      </c>
    </row>
    <row r="15" spans="2:6">
      <c r="B15" s="111">
        <v>44409</v>
      </c>
      <c r="C15" s="113"/>
      <c r="D15" s="113"/>
      <c r="E15" s="124"/>
      <c r="F15" s="124"/>
    </row>
    <row r="16" spans="2:6">
      <c r="B16" s="111">
        <v>44440</v>
      </c>
      <c r="C16" s="104"/>
      <c r="D16" s="118"/>
      <c r="E16" s="9"/>
      <c r="F16" s="9"/>
    </row>
    <row r="17" spans="2:8">
      <c r="B17" s="111">
        <v>44470</v>
      </c>
      <c r="C17" s="113"/>
      <c r="D17" s="113"/>
      <c r="E17" s="119"/>
      <c r="F17" s="124"/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3689486583.4500003</v>
      </c>
      <c r="D20" s="19">
        <f>SUM(D8:D19)</f>
        <v>2047654743.6800001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527069511.92142862</v>
      </c>
      <c r="D22" s="113">
        <f>+AVERAGE(D8:D19)</f>
        <v>292522106.24000001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F15" sqref="F15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 t="shared" ref="E10:E15" si="1">+(C10/C9-1)*100</f>
        <v>8.4383954968867627</v>
      </c>
      <c r="F10" s="124">
        <f t="shared" ref="F10" si="2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 t="shared" si="1"/>
        <v>32.152952214776384</v>
      </c>
      <c r="F11" s="9">
        <f t="shared" ref="F11" si="3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 t="shared" si="1"/>
        <v>-11.810446931191077</v>
      </c>
      <c r="F12" s="124">
        <f t="shared" ref="F12" si="4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 t="shared" si="1"/>
        <v>6.1034962450502439</v>
      </c>
      <c r="F13" s="9">
        <f t="shared" ref="F13" si="5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 t="shared" si="1"/>
        <v>50.676596566982049</v>
      </c>
      <c r="F14" s="124">
        <f t="shared" ref="F14" si="6">+(C14/D14-1)*100</f>
        <v>333.80502584554534</v>
      </c>
    </row>
    <row r="15" spans="2:6">
      <c r="B15" s="22">
        <v>45108</v>
      </c>
      <c r="C15" s="126">
        <v>573300620.81000006</v>
      </c>
      <c r="D15" s="118">
        <v>185496883.74000001</v>
      </c>
      <c r="E15" s="9">
        <f t="shared" si="1"/>
        <v>-11.376511562554848</v>
      </c>
      <c r="F15" s="9">
        <f t="shared" ref="F15" si="7">+(C15/D15-1)*100</f>
        <v>209.06213045258571</v>
      </c>
    </row>
    <row r="16" spans="2:6">
      <c r="B16" s="22">
        <v>45139</v>
      </c>
      <c r="C16" s="113"/>
      <c r="D16" s="113"/>
      <c r="E16" s="124"/>
      <c r="F16" s="124"/>
    </row>
    <row r="17" spans="2:6">
      <c r="B17" s="22">
        <v>45170</v>
      </c>
      <c r="C17" s="104"/>
      <c r="D17" s="118"/>
      <c r="E17" s="9"/>
      <c r="F17" s="9"/>
    </row>
    <row r="18" spans="2:6">
      <c r="B18" s="22">
        <v>45200</v>
      </c>
      <c r="C18" s="113"/>
      <c r="D18" s="113"/>
      <c r="E18" s="132"/>
      <c r="F18" s="124"/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3180328109.3700004</v>
      </c>
      <c r="D21" s="19">
        <f>SUM(D9:D20)</f>
        <v>1027421500.22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454332587.05285722</v>
      </c>
      <c r="D23" s="113">
        <f>+AVERAGE(D9:D20)</f>
        <v>146774500.03142858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2023-08-01T16:12:53Z</cp:lastPrinted>
  <dcterms:created xsi:type="dcterms:W3CDTF">2020-06-22T13:36:33Z</dcterms:created>
  <dcterms:modified xsi:type="dcterms:W3CDTF">2023-08-01T16:14:40Z</dcterms:modified>
</cp:coreProperties>
</file>