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Junio 2023\"/>
    </mc:Choice>
  </mc:AlternateContent>
  <xr:revisionPtr revIDLastSave="0" documentId="8_{2DC7B345-58B9-47A4-B29D-A98F6A165FD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9" l="1"/>
  <c r="E14" i="9"/>
  <c r="F13" i="8"/>
  <c r="E13" i="8"/>
  <c r="F13" i="5"/>
  <c r="E13" i="5"/>
  <c r="S13" i="4"/>
  <c r="R13" i="4"/>
  <c r="P13" i="4"/>
  <c r="O13" i="4"/>
  <c r="M13" i="4"/>
  <c r="J13" i="4" s="1"/>
  <c r="L13" i="4"/>
  <c r="G13" i="4"/>
  <c r="F13" i="4" s="1"/>
  <c r="D14" i="6"/>
  <c r="J13" i="1"/>
  <c r="H13" i="1"/>
  <c r="D13" i="4" l="1"/>
  <c r="F13" i="9" l="1"/>
  <c r="E13" i="9"/>
  <c r="F12" i="8"/>
  <c r="E12" i="8"/>
  <c r="F12" i="5"/>
  <c r="E12" i="5"/>
  <c r="S12" i="4"/>
  <c r="R12" i="4"/>
  <c r="P12" i="4"/>
  <c r="O12" i="4"/>
  <c r="M12" i="4"/>
  <c r="L12" i="4"/>
  <c r="J12" i="4"/>
  <c r="G12" i="4"/>
  <c r="F12" i="4" s="1"/>
  <c r="D12" i="4" l="1"/>
  <c r="D13" i="6" l="1"/>
  <c r="J12" i="1"/>
  <c r="H12" i="1"/>
  <c r="F12" i="9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4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<sst xmlns="http://schemas.openxmlformats.org/spreadsheetml/2006/main" count="171" uniqueCount="88">
  <si>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</si>
  <si>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</si>
  <si>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</si>
  <si>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</si>
  <si>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</si>
  <si>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</si>
  <si>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</si>
  <si>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</si>
  <si>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</si>
  <si>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</si>
  <si>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</si>
  <si>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</si>
  <si>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</si>
  <si>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</si>
  <si>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</si>
  <si>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</si>
  <si>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</si>
  <si>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</si>
  <si>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</si>
  <si>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</si>
  <si>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</si>
  <si>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</si>
  <si>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</si>
  <si>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</si>
  <si>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</si>
  <si>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</si>
  <si>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</si>
  <si>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</si>
  <si>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</si>
  <si>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</si>
  <si>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</si>
  <si>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</si>
  <si>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</si>
  <si>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</si>
  <si>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</si>
  <si>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</si>
  <si>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</si>
  <si>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</si>
  <si>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</si>
  <si>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</si>
  <si>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</si>
  <si>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</si>
  <si>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</si>
  <si>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</si>
  <si>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</si>
  <si>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</si>
  <si>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</si>
  <si>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</si>
  <si>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</si>
  <si>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</si>
  <si>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</si>
  <si>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</si>
  <si>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</si>
  <si>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</si>
  <si>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</si>
  <si>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</si>
  <si>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</si>
  <si>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</si>
  <si>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</si>
  <si>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</si>
  <si>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</si>
  <si>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</si>
  <si>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</si>
  <si>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</si>
  <si>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</si>
  <si>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</si>
  <si>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</si>
  <si>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</si>
  <si>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</si>
  <si>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</si>
  <si>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</si>
  <si>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</si>
  <si>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</si>
  <si>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</si>
  <si>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</si>
  <si>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</si>
  <si>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</si>
  <si>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</si>
  <si>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</si>
  <si>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Mayo 2023</t>
  </si>
  <si>
    <t>Informe Junio 2023</t>
  </si>
  <si>
    <t>Fecha de Versión de Archivo:  03/07/2023</t>
  </si>
  <si>
    <t>JUNIO 2023</t>
  </si>
  <si>
    <t>COMPARATIVO MES DE JUNIO 2023 CON MAYO 2023 Y JUNIO 2022</t>
  </si>
  <si>
    <t>Recaudación
Junio 2023</t>
  </si>
  <si>
    <t>Recaudación
Junio 2022</t>
  </si>
  <si>
    <t>Recaudación
 Acumulada hasta
Junio 2023</t>
  </si>
  <si>
    <t>Recaudación
Acumulada hasta
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</si>
</sst>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8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8E9D"/>
      <color rgb="FF0000FF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  <c:pt idx="5">
                  <c:v>5713485652.3400002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  <c:pt idx="5">
                  <c:v>4.7088832319919449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  <c:pt idx="5">
                  <c:v>126.74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Junio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Junio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1181621547.4200001</c:v>
                </c:pt>
                <c:pt idx="1">
                  <c:v>2877902801.5500002</c:v>
                </c:pt>
                <c:pt idx="2">
                  <c:v>143952454.5</c:v>
                </c:pt>
                <c:pt idx="3">
                  <c:v>496556394.30000001</c:v>
                </c:pt>
                <c:pt idx="4">
                  <c:v>646894667.45000005</c:v>
                </c:pt>
                <c:pt idx="5">
                  <c:v>402580.36</c:v>
                </c:pt>
                <c:pt idx="6">
                  <c:v>366155206.75999999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Junio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Junio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6025795182.0100002</c:v>
                </c:pt>
                <c:pt idx="1">
                  <c:v>14721729952.369999</c:v>
                </c:pt>
                <c:pt idx="2">
                  <c:v>1278029059.0700002</c:v>
                </c:pt>
                <c:pt idx="3">
                  <c:v>3095175232.3500004</c:v>
                </c:pt>
                <c:pt idx="4">
                  <c:v>2607027488.5600004</c:v>
                </c:pt>
                <c:pt idx="5">
                  <c:v>1665340.65</c:v>
                </c:pt>
                <c:pt idx="6">
                  <c:v>2260180021.6900001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workbookViewId="0">
      <selection activeCell="O21" sqref="O21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4059524348.9700003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143952454.5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496556394.30000001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646894667.45000005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402580.36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366155206.75999999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5713485652.3400002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workbookViewId="0">
      <selection activeCell="F23" sqref="F23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>
        <v>5713485652.3400002</v>
      </c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/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/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/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29989602276.700001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workbookViewId="0">
      <selection activeCell="C22" sqref="C22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3" si="0">+C8+D8+E8+F8+G8</f>
        <v>3685508814.9799995</v>
      </c>
      <c r="I8" s="31">
        <v>357953055.74000001</v>
      </c>
      <c r="J8" s="32">
        <f t="shared" ref="J8:J13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>
        <v>4059524348.9700003</v>
      </c>
      <c r="D13" s="33">
        <v>143952454.5</v>
      </c>
      <c r="E13" s="33">
        <v>496556394.30000001</v>
      </c>
      <c r="F13" s="33">
        <v>646894667.45000005</v>
      </c>
      <c r="G13" s="33">
        <v>402580.36</v>
      </c>
      <c r="H13" s="34">
        <f t="shared" si="0"/>
        <v>5347330445.5799999</v>
      </c>
      <c r="I13" s="33">
        <v>366155206.75999999</v>
      </c>
      <c r="J13" s="34">
        <f t="shared" si="1"/>
        <v>5713485652.3400002</v>
      </c>
    </row>
    <row r="14" spans="2:22">
      <c r="B14" s="22">
        <v>45108</v>
      </c>
      <c r="C14" s="31"/>
      <c r="D14" s="31"/>
      <c r="E14" s="31"/>
      <c r="F14" s="31"/>
      <c r="G14" s="31"/>
      <c r="H14" s="32"/>
      <c r="I14" s="31"/>
      <c r="J14" s="32"/>
    </row>
    <row r="15" spans="2:22">
      <c r="B15" s="22">
        <v>45139</v>
      </c>
      <c r="C15" s="33"/>
      <c r="D15" s="33"/>
      <c r="E15" s="33"/>
      <c r="F15" s="33"/>
      <c r="G15" s="33"/>
      <c r="H15" s="34"/>
      <c r="I15" s="33"/>
      <c r="J15" s="34"/>
    </row>
    <row r="16" spans="2:22">
      <c r="B16" s="22">
        <v>45170</v>
      </c>
      <c r="C16" s="31"/>
      <c r="D16" s="31"/>
      <c r="E16" s="31"/>
      <c r="F16" s="31"/>
      <c r="G16" s="31"/>
      <c r="H16" s="32"/>
      <c r="I16" s="31"/>
      <c r="J16" s="32"/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20747525134.380001</v>
      </c>
      <c r="D21" s="33">
        <f t="shared" si="2"/>
        <v>1278029059.0699999</v>
      </c>
      <c r="E21" s="33">
        <f t="shared" si="2"/>
        <v>3095175232.3500004</v>
      </c>
      <c r="F21" s="33">
        <f t="shared" si="2"/>
        <v>2607027488.5599995</v>
      </c>
      <c r="G21" s="33">
        <f t="shared" si="2"/>
        <v>1665340.65</v>
      </c>
      <c r="H21" s="23">
        <f>SUM(H8:H19)</f>
        <v>27729422255.010002</v>
      </c>
      <c r="I21" s="34">
        <f t="shared" si="2"/>
        <v>2260180021.6899996</v>
      </c>
      <c r="J21" s="23">
        <f t="shared" si="2"/>
        <v>29989602276.700001</v>
      </c>
    </row>
    <row r="22" spans="2:10" s="42" customFormat="1" ht="52.5" customHeight="1">
      <c r="B22" s="35" t="s">
        <v>59</v>
      </c>
      <c r="C22" s="43">
        <f>+C21*100/$J$21</f>
        <v>69.182395094647518</v>
      </c>
      <c r="D22" s="43">
        <f>+D21*100/$J$21</f>
        <v>4.2615738857695575</v>
      </c>
      <c r="E22" s="43">
        <f>+E21*100/$J$21</f>
        <v>10.320827878250167</v>
      </c>
      <c r="F22" s="43">
        <f>+F21*100/$J$21</f>
        <v>8.6931045784008028</v>
      </c>
      <c r="G22" s="43">
        <f>+G21*100/$J$21</f>
        <v>5.5530601394266008E-3</v>
      </c>
      <c r="H22" s="44">
        <f>+H21/J21*100</f>
        <v>92.463454497207479</v>
      </c>
      <c r="I22" s="43">
        <f>+I21*100/$J$21</f>
        <v>7.5365455027925288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3457920855.73</v>
      </c>
      <c r="D24" s="36">
        <f t="shared" ref="D24:I24" si="3">+AVERAGE(D8:D19)</f>
        <v>213004843.17833331</v>
      </c>
      <c r="E24" s="36">
        <f>+AVERAGE(E8:E19)</f>
        <v>515862538.72500008</v>
      </c>
      <c r="F24" s="36">
        <f t="shared" si="3"/>
        <v>434504581.42666656</v>
      </c>
      <c r="G24" s="36">
        <f t="shared" si="3"/>
        <v>277556.77499999997</v>
      </c>
      <c r="H24" s="23">
        <f t="shared" si="3"/>
        <v>4621570375.835</v>
      </c>
      <c r="I24" s="37">
        <f t="shared" si="3"/>
        <v>376696670.28166658</v>
      </c>
      <c r="J24" s="23">
        <f>+AVERAGE(J8:J19)</f>
        <v>4998267046.1166668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15" sqref="E15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4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>
        <v>5713485652.3400002</v>
      </c>
      <c r="D14" s="7">
        <f t="shared" si="0"/>
        <v>4.7088832319919449</v>
      </c>
      <c r="E14" s="7">
        <v>126.74</v>
      </c>
    </row>
    <row r="15" spans="2:22">
      <c r="B15" s="3">
        <v>45108</v>
      </c>
      <c r="C15" s="47"/>
      <c r="D15" s="48"/>
      <c r="E15" s="48"/>
    </row>
    <row r="16" spans="2:22">
      <c r="B16" s="3">
        <v>45139</v>
      </c>
      <c r="C16" s="49"/>
      <c r="D16" s="7"/>
      <c r="E16" s="7"/>
    </row>
    <row r="17" spans="2:5">
      <c r="B17" s="3">
        <v>45170</v>
      </c>
      <c r="C17" s="47"/>
      <c r="D17" s="48"/>
      <c r="E17" s="48"/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29989602276.700001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82" priority="31" stopIfTrue="1" operator="lessThan">
      <formula>0</formula>
    </cfRule>
  </conditionalFormatting>
  <conditionalFormatting sqref="D10:E10 D12:E12 D14:E14 D16:E16 D18:E18">
    <cfRule type="cellIs" dxfId="81" priority="3" stopIfTrue="1" operator="lessThan">
      <formula>0</formula>
    </cfRule>
  </conditionalFormatting>
  <conditionalFormatting sqref="D11:E11 D13:E13 D15:E15 D17:E17 D19:E19">
    <cfRule type="cellIs" dxfId="80" priority="4" stopIfTrue="1" operator="lessThan">
      <formula>0</formula>
    </cfRule>
  </conditionalFormatting>
  <conditionalFormatting sqref="D20:E20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topLeftCell="A4" zoomScale="110" zoomScaleNormal="110" workbookViewId="0">
      <selection activeCell="G17" sqref="G17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4059524348.9700003</v>
      </c>
      <c r="E8" s="49">
        <f>+E9+E10</f>
        <v>3987204362.0700006</v>
      </c>
      <c r="F8" s="54">
        <f>+D8-E8</f>
        <v>72319986.899999619</v>
      </c>
      <c r="G8" s="7">
        <f>+(D8/E8-1)*100</f>
        <v>1.8138018604708206</v>
      </c>
      <c r="H8" s="6"/>
      <c r="I8" s="49">
        <f>+I9+I10</f>
        <v>1740540798.48</v>
      </c>
      <c r="J8" s="49">
        <f>+J9+J10</f>
        <v>2318983550.4900002</v>
      </c>
      <c r="K8" s="7">
        <f>+(D8/I8-1)*100</f>
        <v>133.23350722460225</v>
      </c>
      <c r="L8" s="55"/>
      <c r="M8" s="56"/>
    </row>
    <row r="9" spans="2:14" s="27" customFormat="1" ht="21.95" customHeight="1">
      <c r="B9" s="57"/>
      <c r="C9" s="58" t="s">
        <v>44</v>
      </c>
      <c r="D9" s="59">
        <v>1181621547.4200001</v>
      </c>
      <c r="E9" s="59">
        <v>1105288585.8100002</v>
      </c>
      <c r="F9" s="60">
        <f>+D9-E9</f>
        <v>76332961.609999895</v>
      </c>
      <c r="G9" s="61">
        <f>+(D9/E9-1)*100</f>
        <v>6.906156689753562</v>
      </c>
      <c r="H9" s="61"/>
      <c r="I9" s="62">
        <v>529039412.60000002</v>
      </c>
      <c r="J9" s="62">
        <f t="shared" ref="J9:J17" si="0">+D9-I9</f>
        <v>652582134.82000005</v>
      </c>
      <c r="K9" s="61">
        <f>+(D9/I9-1)*100</f>
        <v>123.35227192485357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2877902801.5500002</v>
      </c>
      <c r="E10" s="59">
        <v>2881915776.2600002</v>
      </c>
      <c r="F10" s="60">
        <f>+D10-E10</f>
        <v>-4012974.7100000381</v>
      </c>
      <c r="G10" s="8">
        <f>+(D10/E10-1)*100</f>
        <v>-0.13924677268701835</v>
      </c>
      <c r="H10" s="8"/>
      <c r="I10" s="62">
        <v>1211501385.8800001</v>
      </c>
      <c r="J10" s="62">
        <f t="shared" si="0"/>
        <v>1666401415.6700001</v>
      </c>
      <c r="K10" s="8">
        <f>+(D10/I10-1)*100</f>
        <v>137.54845310883189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143952454.5</v>
      </c>
      <c r="E11" s="49">
        <v>144958615.63999996</v>
      </c>
      <c r="F11" s="54">
        <f>+D11-E11</f>
        <v>-1006161.1399999559</v>
      </c>
      <c r="G11" s="7">
        <f>+(D11/E11-1)*100</f>
        <v>-0.69410233780013986</v>
      </c>
      <c r="H11" s="63"/>
      <c r="I11" s="49">
        <v>77669212.560000002</v>
      </c>
      <c r="J11" s="49">
        <f t="shared" si="0"/>
        <v>66283241.939999998</v>
      </c>
      <c r="K11" s="7">
        <f t="shared" ref="K11:K20" si="1">+(D11/I11-1)*100</f>
        <v>85.340432528263023</v>
      </c>
      <c r="L11" s="55"/>
    </row>
    <row r="12" spans="2:14" s="27" customFormat="1" ht="21.95" customHeight="1">
      <c r="B12" s="146" t="s">
        <v>14</v>
      </c>
      <c r="C12" s="147"/>
      <c r="D12" s="64">
        <v>496556394.30000001</v>
      </c>
      <c r="E12" s="64">
        <v>487144759.4000001</v>
      </c>
      <c r="F12" s="65">
        <f t="shared" ref="F12:F16" si="2">+D12-E12</f>
        <v>9411634.8999999166</v>
      </c>
      <c r="G12" s="66">
        <f>+(D12/E12-1)*100</f>
        <v>1.9319996199059775</v>
      </c>
      <c r="H12" s="66"/>
      <c r="I12" s="62">
        <v>251784759.46000001</v>
      </c>
      <c r="J12" s="65">
        <f t="shared" si="0"/>
        <v>244771634.84</v>
      </c>
      <c r="K12" s="66">
        <f>+(D12/I12-1)*100</f>
        <v>97.214634978288217</v>
      </c>
      <c r="L12" s="55"/>
    </row>
    <row r="13" spans="2:14" s="27" customFormat="1" ht="21.95" customHeight="1">
      <c r="B13" s="150" t="s">
        <v>15</v>
      </c>
      <c r="C13" s="151"/>
      <c r="D13" s="49">
        <v>646894667.45000005</v>
      </c>
      <c r="E13" s="49">
        <v>429326572.39999998</v>
      </c>
      <c r="F13" s="54">
        <f t="shared" si="2"/>
        <v>217568095.05000007</v>
      </c>
      <c r="G13" s="7">
        <f t="shared" ref="G13:G19" si="3">+(D13/E13-1)*100</f>
        <v>50.676596566982049</v>
      </c>
      <c r="H13" s="66"/>
      <c r="I13" s="49">
        <v>149121063.36000001</v>
      </c>
      <c r="J13" s="54">
        <v>127682328.93000001</v>
      </c>
      <c r="K13" s="7">
        <f>+(D13/I13-1)*100</f>
        <v>333.80502584554534</v>
      </c>
      <c r="L13" s="55"/>
    </row>
    <row r="14" spans="2:14" s="27" customFormat="1" ht="21.95" customHeight="1">
      <c r="B14" s="146" t="s">
        <v>16</v>
      </c>
      <c r="C14" s="147"/>
      <c r="D14" s="64">
        <v>402580.36</v>
      </c>
      <c r="E14" s="64">
        <v>164584.68</v>
      </c>
      <c r="F14" s="62">
        <f t="shared" si="2"/>
        <v>237995.68</v>
      </c>
      <c r="G14" s="67">
        <f t="shared" si="3"/>
        <v>144.60378693812817</v>
      </c>
      <c r="H14" s="66"/>
      <c r="I14" s="62">
        <v>239008.34</v>
      </c>
      <c r="J14" s="65">
        <f t="shared" si="0"/>
        <v>163572.01999999999</v>
      </c>
      <c r="K14" s="67">
        <f>+(D14/I14-1)*100</f>
        <v>68.437787568417079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5347330445.5799999</v>
      </c>
      <c r="E15" s="68">
        <f>+E8+E11+E12+E13+E14</f>
        <v>5048798894.1900005</v>
      </c>
      <c r="F15" s="69">
        <f t="shared" si="2"/>
        <v>298531551.38999939</v>
      </c>
      <c r="G15" s="70">
        <f t="shared" si="3"/>
        <v>5.9129222146982352</v>
      </c>
      <c r="H15" s="66"/>
      <c r="I15" s="71">
        <f>+I8+I11+I12+I13+I14</f>
        <v>2219354842.2000003</v>
      </c>
      <c r="J15" s="68">
        <f t="shared" si="0"/>
        <v>3127975603.3799996</v>
      </c>
      <c r="K15" s="70">
        <f>+(D15/I15-1)*100</f>
        <v>140.94076097715416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366155206.75999999</v>
      </c>
      <c r="E16" s="59">
        <f>+SUM(E17:E19)</f>
        <v>407744501.15999997</v>
      </c>
      <c r="F16" s="65">
        <f t="shared" si="2"/>
        <v>-41589294.399999976</v>
      </c>
      <c r="G16" s="66">
        <f t="shared" si="3"/>
        <v>-10.199841881786709</v>
      </c>
      <c r="H16" s="61"/>
      <c r="I16" s="59">
        <f>+I17+I19+I18</f>
        <v>300446200.31</v>
      </c>
      <c r="J16" s="65">
        <f>+D16-I16</f>
        <v>65709006.449999988</v>
      </c>
      <c r="K16" s="66">
        <f t="shared" si="1"/>
        <v>21.870473443232608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262073293.63</v>
      </c>
      <c r="E17" s="59">
        <v>300451194.45999998</v>
      </c>
      <c r="F17" s="60">
        <f t="shared" ref="F17:F19" si="4">+D17-E17</f>
        <v>-38377900.829999983</v>
      </c>
      <c r="G17" s="61">
        <f t="shared" si="3"/>
        <v>-12.773422618264663</v>
      </c>
      <c r="H17" s="66"/>
      <c r="I17" s="62">
        <v>243555943.97</v>
      </c>
      <c r="J17" s="60">
        <f t="shared" si="0"/>
        <v>18517349.659999996</v>
      </c>
      <c r="K17" s="61">
        <f t="shared" si="1"/>
        <v>7.6029142866169908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55172932.710000001</v>
      </c>
      <c r="E18" s="76">
        <v>54127195.509999998</v>
      </c>
      <c r="F18" s="60">
        <f>+D18-E18</f>
        <v>1045737.200000003</v>
      </c>
      <c r="G18" s="61">
        <f t="shared" si="3"/>
        <v>1.9319995986246896</v>
      </c>
      <c r="H18" s="66"/>
      <c r="I18" s="77">
        <v>27977503.489999998</v>
      </c>
      <c r="J18" s="60">
        <f>+D18-I18</f>
        <v>27195429.220000003</v>
      </c>
      <c r="K18" s="61">
        <f t="shared" si="1"/>
        <v>97.204631677449242</v>
      </c>
      <c r="L18" s="55"/>
    </row>
    <row r="19" spans="1:12" s="27" customFormat="1" ht="21.95" customHeight="1">
      <c r="A19" s="72"/>
      <c r="C19" s="74" t="s">
        <v>19</v>
      </c>
      <c r="D19" s="64">
        <v>48908980.420000002</v>
      </c>
      <c r="E19" s="64">
        <v>53166111.189999998</v>
      </c>
      <c r="F19" s="60">
        <f t="shared" si="4"/>
        <v>-4257130.7699999958</v>
      </c>
      <c r="G19" s="61">
        <f t="shared" si="3"/>
        <v>-8.0072261723003741</v>
      </c>
      <c r="H19" s="66"/>
      <c r="I19" s="65">
        <v>28912752.850000001</v>
      </c>
      <c r="J19" s="60">
        <f t="shared" ref="J19" si="5">+D19-I19</f>
        <v>19996227.57</v>
      </c>
      <c r="K19" s="61">
        <f t="shared" si="1"/>
        <v>69.160580017201639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5713485652.3400002</v>
      </c>
      <c r="E20" s="78">
        <f>+E15+E16</f>
        <v>5456543395.3500004</v>
      </c>
      <c r="F20" s="79">
        <f>+F15+F16</f>
        <v>256942256.98999941</v>
      </c>
      <c r="G20" s="80">
        <f>+(D20/E20-1)*100</f>
        <v>4.7088832319919449</v>
      </c>
      <c r="H20" s="66"/>
      <c r="I20" s="79">
        <f>+I15+I16</f>
        <v>2519801042.5100002</v>
      </c>
      <c r="J20" s="81">
        <f>+J15+J16</f>
        <v>3193684609.8299994</v>
      </c>
      <c r="K20" s="80">
        <f t="shared" si="1"/>
        <v>126.74352283975314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8" priority="25" stopIfTrue="1" operator="lessThan">
      <formula>0</formula>
    </cfRule>
  </conditionalFormatting>
  <conditionalFormatting sqref="B11">
    <cfRule type="cellIs" dxfId="77" priority="18" stopIfTrue="1" operator="lessThan">
      <formula>0</formula>
    </cfRule>
  </conditionalFormatting>
  <conditionalFormatting sqref="B13">
    <cfRule type="cellIs" dxfId="76" priority="13" stopIfTrue="1" operator="lessThan">
      <formula>0</formula>
    </cfRule>
  </conditionalFormatting>
  <conditionalFormatting sqref="D8:E8">
    <cfRule type="cellIs" dxfId="75" priority="6" stopIfTrue="1" operator="lessThan">
      <formula>0</formula>
    </cfRule>
  </conditionalFormatting>
  <conditionalFormatting sqref="D11:E11">
    <cfRule type="cellIs" dxfId="74" priority="3" stopIfTrue="1" operator="lessThan">
      <formula>0</formula>
    </cfRule>
  </conditionalFormatting>
  <conditionalFormatting sqref="D13:E13">
    <cfRule type="cellIs" dxfId="73" priority="2" stopIfTrue="1" operator="lessThan">
      <formula>0</formula>
    </cfRule>
  </conditionalFormatting>
  <conditionalFormatting sqref="G8">
    <cfRule type="cellIs" dxfId="72" priority="4" stopIfTrue="1" operator="lessThan">
      <formula>0</formula>
    </cfRule>
  </conditionalFormatting>
  <conditionalFormatting sqref="G11">
    <cfRule type="cellIs" dxfId="71" priority="5" stopIfTrue="1" operator="lessThan">
      <formula>0</formula>
    </cfRule>
  </conditionalFormatting>
  <conditionalFormatting sqref="G13">
    <cfRule type="cellIs" dxfId="70" priority="10" stopIfTrue="1" operator="lessThan">
      <formula>0</formula>
    </cfRule>
  </conditionalFormatting>
  <conditionalFormatting sqref="G9:H10">
    <cfRule type="cellIs" dxfId="69" priority="46" stopIfTrue="1" operator="lessThan">
      <formula>0</formula>
    </cfRule>
  </conditionalFormatting>
  <conditionalFormatting sqref="G12:H12 H13:H15">
    <cfRule type="cellIs" dxfId="68" priority="44" stopIfTrue="1" operator="lessThan">
      <formula>0</formula>
    </cfRule>
  </conditionalFormatting>
  <conditionalFormatting sqref="G14:H20">
    <cfRule type="cellIs" dxfId="67" priority="1" stopIfTrue="1" operator="lessThan">
      <formula>0</formula>
    </cfRule>
  </conditionalFormatting>
  <conditionalFormatting sqref="H8:J8">
    <cfRule type="cellIs" dxfId="66" priority="21" stopIfTrue="1" operator="lessThan">
      <formula>0</formula>
    </cfRule>
  </conditionalFormatting>
  <conditionalFormatting sqref="H11:J11">
    <cfRule type="cellIs" dxfId="65" priority="16" stopIfTrue="1" operator="lessThan">
      <formula>0</formula>
    </cfRule>
  </conditionalFormatting>
  <conditionalFormatting sqref="I13">
    <cfRule type="cellIs" dxfId="64" priority="9" stopIfTrue="1" operator="lessThan">
      <formula>0</formula>
    </cfRule>
  </conditionalFormatting>
  <conditionalFormatting sqref="K8">
    <cfRule type="cellIs" dxfId="63" priority="19" stopIfTrue="1" operator="lessThan">
      <formula>0</formula>
    </cfRule>
  </conditionalFormatting>
  <conditionalFormatting sqref="K9:K10">
    <cfRule type="cellIs" dxfId="62" priority="39" stopIfTrue="1" operator="lessThan">
      <formula>0</formula>
    </cfRule>
  </conditionalFormatting>
  <conditionalFormatting sqref="K11">
    <cfRule type="cellIs" dxfId="61" priority="15" stopIfTrue="1" operator="lessThan">
      <formula>0</formula>
    </cfRule>
  </conditionalFormatting>
  <conditionalFormatting sqref="K12 K14:K20">
    <cfRule type="cellIs" dxfId="60" priority="38" stopIfTrue="1" operator="lessThan">
      <formula>0</formula>
    </cfRule>
  </conditionalFormatting>
  <conditionalFormatting sqref="K13">
    <cfRule type="cellIs" dxfId="59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abSelected="1" zoomScale="110" zoomScaleNormal="110" workbookViewId="0">
      <selection activeCell="D10" sqref="D10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20747525134.379997</v>
      </c>
      <c r="E9" s="83">
        <f>+E10+E11</f>
        <v>9207257030.7700005</v>
      </c>
      <c r="F9" s="54">
        <f>+D9-E9</f>
        <v>11540268103.609997</v>
      </c>
      <c r="G9" s="7">
        <f>+(D9/E9-1)*100</f>
        <v>125.33882854625693</v>
      </c>
    </row>
    <row r="10" spans="2:7" ht="21.95" customHeight="1">
      <c r="B10" s="84"/>
      <c r="C10" s="85" t="s">
        <v>44</v>
      </c>
      <c r="D10" s="86">
        <v>6025795182.0100002</v>
      </c>
      <c r="E10" s="87">
        <v>2753375339.9699998</v>
      </c>
      <c r="F10" s="88">
        <f t="shared" ref="F10:F20" si="0">+D10-E10</f>
        <v>3272419842.0400004</v>
      </c>
      <c r="G10" s="89">
        <f t="shared" ref="G10:G20" si="1">+(D10/E10-1)*100</f>
        <v>118.85120762633315</v>
      </c>
    </row>
    <row r="11" spans="2:7" ht="21.95" customHeight="1">
      <c r="B11" s="84"/>
      <c r="C11" s="85" t="s">
        <v>45</v>
      </c>
      <c r="D11" s="86">
        <v>14721729952.369999</v>
      </c>
      <c r="E11" s="87">
        <v>6453881690.8000002</v>
      </c>
      <c r="F11" s="88">
        <f t="shared" si="0"/>
        <v>8267848261.5699987</v>
      </c>
      <c r="G11" s="90">
        <f t="shared" si="1"/>
        <v>128.10659782245165</v>
      </c>
    </row>
    <row r="12" spans="2:7" ht="21.95" customHeight="1">
      <c r="B12" s="150" t="s">
        <v>13</v>
      </c>
      <c r="C12" s="151"/>
      <c r="D12" s="49">
        <v>1278029059.0700002</v>
      </c>
      <c r="E12" s="83">
        <v>726566156.95000005</v>
      </c>
      <c r="F12" s="54">
        <f t="shared" si="0"/>
        <v>551462902.12000012</v>
      </c>
      <c r="G12" s="7">
        <f>+(D12/E12-1)*100</f>
        <v>75.899888378361396</v>
      </c>
    </row>
    <row r="13" spans="2:7" ht="21.95" customHeight="1">
      <c r="B13" s="146" t="s">
        <v>14</v>
      </c>
      <c r="C13" s="147"/>
      <c r="D13" s="64">
        <v>3095175232.3500004</v>
      </c>
      <c r="E13" s="91">
        <v>1755850432.3700001</v>
      </c>
      <c r="F13" s="65">
        <f t="shared" si="0"/>
        <v>1339324799.9800003</v>
      </c>
      <c r="G13" s="66">
        <f t="shared" si="1"/>
        <v>76.27784094185148</v>
      </c>
    </row>
    <row r="14" spans="2:7" ht="21.95" customHeight="1">
      <c r="B14" s="150" t="s">
        <v>15</v>
      </c>
      <c r="C14" s="151"/>
      <c r="D14" s="49">
        <v>2607027488.5600004</v>
      </c>
      <c r="E14" s="83">
        <v>841924616.48000002</v>
      </c>
      <c r="F14" s="54">
        <f t="shared" si="0"/>
        <v>1765102872.0800004</v>
      </c>
      <c r="G14" s="7">
        <f>+(D14/E14-1)*100</f>
        <v>209.65093994515965</v>
      </c>
    </row>
    <row r="15" spans="2:7" ht="21.95" customHeight="1">
      <c r="B15" s="146" t="s">
        <v>16</v>
      </c>
      <c r="C15" s="147"/>
      <c r="D15" s="92">
        <v>1665340.65</v>
      </c>
      <c r="E15" s="93">
        <v>645358.30000000005</v>
      </c>
      <c r="F15" s="86">
        <f t="shared" si="0"/>
        <v>1019982.3499999999</v>
      </c>
      <c r="G15" s="94">
        <f t="shared" si="1"/>
        <v>158.0490016166213</v>
      </c>
    </row>
    <row r="16" spans="2:7" ht="21.95" customHeight="1">
      <c r="B16" s="148" t="s">
        <v>7</v>
      </c>
      <c r="C16" s="149"/>
      <c r="D16" s="95">
        <f>+D9+D12+D13+D14+D15</f>
        <v>27729422255.009998</v>
      </c>
      <c r="E16" s="68">
        <f>+E9+E12+E13+E14+E15</f>
        <v>12532243594.870001</v>
      </c>
      <c r="F16" s="69">
        <f t="shared" si="0"/>
        <v>15197178660.139997</v>
      </c>
      <c r="G16" s="70">
        <f>+(D16/E16-1)*100</f>
        <v>121.26462867639178</v>
      </c>
    </row>
    <row r="17" spans="1:7" ht="21.95" customHeight="1">
      <c r="B17" s="146" t="s">
        <v>17</v>
      </c>
      <c r="C17" s="147"/>
      <c r="D17" s="92">
        <f>+D18+D20+D19</f>
        <v>2260180021.6900001</v>
      </c>
      <c r="E17" s="93">
        <f>+E18+E20+E19</f>
        <v>1641682180.0799999</v>
      </c>
      <c r="F17" s="92">
        <f t="shared" si="0"/>
        <v>618497841.61000013</v>
      </c>
      <c r="G17" s="90">
        <f t="shared" si="1"/>
        <v>37.674639410404055</v>
      </c>
    </row>
    <row r="18" spans="1:7" ht="21.95" customHeight="1">
      <c r="A18" s="96"/>
      <c r="B18" s="97"/>
      <c r="C18" s="98" t="s">
        <v>18</v>
      </c>
      <c r="D18" s="86">
        <v>1633923961.75</v>
      </c>
      <c r="E18" s="87">
        <v>1287604090</v>
      </c>
      <c r="F18" s="88">
        <f t="shared" si="0"/>
        <v>346319871.75</v>
      </c>
      <c r="G18" s="89">
        <f t="shared" si="1"/>
        <v>26.896456328435558</v>
      </c>
    </row>
    <row r="19" spans="1:7" ht="21.95" customHeight="1">
      <c r="A19" s="96"/>
      <c r="B19" s="52"/>
      <c r="C19" s="99" t="s">
        <v>20</v>
      </c>
      <c r="D19" s="100">
        <v>342656664.63999999</v>
      </c>
      <c r="E19" s="101">
        <v>195096854.10000002</v>
      </c>
      <c r="F19" s="88">
        <f t="shared" si="0"/>
        <v>147559810.53999996</v>
      </c>
      <c r="G19" s="90">
        <f t="shared" si="1"/>
        <v>75.634131170749598</v>
      </c>
    </row>
    <row r="20" spans="1:7" ht="21.95" customHeight="1">
      <c r="A20" s="96"/>
      <c r="C20" s="98" t="s">
        <v>19</v>
      </c>
      <c r="D20" s="92">
        <v>283599395.30000001</v>
      </c>
      <c r="E20" s="93">
        <v>158981235.98000002</v>
      </c>
      <c r="F20" s="88">
        <f t="shared" si="0"/>
        <v>124618159.31999999</v>
      </c>
      <c r="G20" s="90">
        <f t="shared" si="1"/>
        <v>78.385451309283496</v>
      </c>
    </row>
    <row r="21" spans="1:7" ht="35.1" customHeight="1">
      <c r="A21" s="96"/>
      <c r="B21" s="160" t="s">
        <v>21</v>
      </c>
      <c r="C21" s="144"/>
      <c r="D21" s="102">
        <f>+D16+D17</f>
        <v>29989602276.699997</v>
      </c>
      <c r="E21" s="102">
        <f>+E16+E17</f>
        <v>14173925774.950001</v>
      </c>
      <c r="F21" s="102">
        <f>+F16+F17</f>
        <v>15815676501.749998</v>
      </c>
      <c r="G21" s="103">
        <f>+(D21/E21-1)*100</f>
        <v>111.58289349660282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8" priority="12" stopIfTrue="1" operator="lessThan">
      <formula>0</formula>
    </cfRule>
  </conditionalFormatting>
  <conditionalFormatting sqref="B12">
    <cfRule type="cellIs" dxfId="57" priority="8" stopIfTrue="1" operator="lessThan">
      <formula>0</formula>
    </cfRule>
  </conditionalFormatting>
  <conditionalFormatting sqref="B14">
    <cfRule type="cellIs" dxfId="56" priority="4" stopIfTrue="1" operator="lessThan">
      <formula>0</formula>
    </cfRule>
  </conditionalFormatting>
  <conditionalFormatting sqref="D9:E9">
    <cfRule type="cellIs" dxfId="55" priority="10" stopIfTrue="1" operator="lessThan">
      <formula>0</formula>
    </cfRule>
  </conditionalFormatting>
  <conditionalFormatting sqref="D12:E12">
    <cfRule type="cellIs" dxfId="54" priority="7" stopIfTrue="1" operator="lessThan">
      <formula>0</formula>
    </cfRule>
  </conditionalFormatting>
  <conditionalFormatting sqref="D14:E14">
    <cfRule type="cellIs" dxfId="53" priority="3" stopIfTrue="1" operator="lessThan">
      <formula>0</formula>
    </cfRule>
  </conditionalFormatting>
  <conditionalFormatting sqref="G9">
    <cfRule type="cellIs" dxfId="52" priority="9" stopIfTrue="1" operator="lessThan">
      <formula>0</formula>
    </cfRule>
  </conditionalFormatting>
  <conditionalFormatting sqref="G10:G11">
    <cfRule type="cellIs" dxfId="51" priority="17" stopIfTrue="1" operator="lessThan">
      <formula>0</formula>
    </cfRule>
  </conditionalFormatting>
  <conditionalFormatting sqref="G12">
    <cfRule type="cellIs" dxfId="50" priority="6" stopIfTrue="1" operator="lessThan">
      <formula>0</formula>
    </cfRule>
  </conditionalFormatting>
  <conditionalFormatting sqref="G13">
    <cfRule type="cellIs" dxfId="49" priority="5" stopIfTrue="1" operator="lessThan">
      <formula>0</formula>
    </cfRule>
  </conditionalFormatting>
  <conditionalFormatting sqref="G14">
    <cfRule type="cellIs" dxfId="48" priority="2" stopIfTrue="1" operator="lessThan">
      <formula>0</formula>
    </cfRule>
  </conditionalFormatting>
  <conditionalFormatting sqref="G15:G21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R14" sqref="R14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3" si="0">+C8/G8*100</f>
        <v>32.271284087185229</v>
      </c>
      <c r="E8" s="104">
        <v>2180097658.1700001</v>
      </c>
      <c r="F8" s="106">
        <f t="shared" ref="F8:F13" si="1">+E8/G8*100</f>
        <v>67.728715912814764</v>
      </c>
      <c r="G8" s="104">
        <f t="shared" ref="G8:G13" si="2">+C8+E8</f>
        <v>3218867549.4400001</v>
      </c>
      <c r="H8" s="27"/>
      <c r="I8" s="104">
        <v>482695758.06</v>
      </c>
      <c r="J8" s="105">
        <f t="shared" ref="J8:J13" si="3">+I8/M8*100</f>
        <v>32.765910337932638</v>
      </c>
      <c r="K8" s="107">
        <v>990468738.46000004</v>
      </c>
      <c r="L8" s="106">
        <f t="shared" ref="L8:L13" si="4">+K8/M8*100</f>
        <v>67.234089662067362</v>
      </c>
      <c r="M8" s="104">
        <f t="shared" ref="M8:M13" si="5">+I8+K8</f>
        <v>1473164496.52</v>
      </c>
      <c r="N8" s="27"/>
      <c r="O8" s="8">
        <v>83.8</v>
      </c>
      <c r="P8" s="8">
        <v>20.16</v>
      </c>
      <c r="Q8" s="27"/>
      <c r="R8" s="8">
        <f t="shared" ref="R8:R9" si="6">+(C8/I8-1)*100</f>
        <v>115.2017857884052</v>
      </c>
      <c r="S8" s="8">
        <f t="shared" ref="S8:S9" si="7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 t="shared" si="4"/>
        <v>69.741825592726002</v>
      </c>
      <c r="M9" s="113">
        <f t="shared" si="5"/>
        <v>1258664419.6500001</v>
      </c>
      <c r="N9" s="27"/>
      <c r="O9" s="115">
        <f t="shared" ref="O9" si="8">+(C9/C8-1)*100</f>
        <v>-23.85394611669528</v>
      </c>
      <c r="P9" s="115">
        <f t="shared" ref="P9" si="9">+(E9/E8-1)*100</f>
        <v>-16.692391564948096</v>
      </c>
      <c r="Q9" s="27"/>
      <c r="R9" s="115">
        <f t="shared" si="6"/>
        <v>107.689278459056</v>
      </c>
      <c r="S9" s="115">
        <f t="shared" si="7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 t="shared" si="4"/>
        <v>72.967098814125038</v>
      </c>
      <c r="M10" s="104">
        <f t="shared" si="5"/>
        <v>1481649416.0799999</v>
      </c>
      <c r="N10" s="27"/>
      <c r="O10" s="8">
        <f t="shared" ref="O10" si="10">+(C10/C9-1)*100</f>
        <v>9.924164021456594</v>
      </c>
      <c r="P10" s="8">
        <f t="shared" ref="P10" si="11">+(E10/E9-1)*100</f>
        <v>35.410040810559337</v>
      </c>
      <c r="Q10" s="27"/>
      <c r="R10" s="8">
        <f t="shared" ref="R10" si="12">+(C10/I10-1)*100</f>
        <v>117.08100088053169</v>
      </c>
      <c r="S10" s="8">
        <f t="shared" ref="S10" si="13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 t="shared" si="4"/>
        <v>70.261648275498729</v>
      </c>
      <c r="M11" s="113">
        <f t="shared" si="5"/>
        <v>1568198835.7</v>
      </c>
      <c r="N11" s="27"/>
      <c r="O11" s="115">
        <f t="shared" ref="O11" si="14">+(C11/C10-1)*100</f>
        <v>19.571632126053906</v>
      </c>
      <c r="P11" s="115">
        <f t="shared" ref="P11" si="15">+(E11/E10-1)*100</f>
        <v>1.9122020665502948</v>
      </c>
      <c r="Q11" s="27"/>
      <c r="R11" s="115">
        <f t="shared" ref="R11" si="16">+(C11/I11-1)*100</f>
        <v>122.93079406311804</v>
      </c>
      <c r="S11" s="115">
        <f t="shared" ref="S11" si="17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 t="shared" si="4"/>
        <v>70.688988974065552</v>
      </c>
      <c r="M12" s="104">
        <f t="shared" si="5"/>
        <v>1685039064.3400002</v>
      </c>
      <c r="N12" s="27"/>
      <c r="O12" s="8">
        <f t="shared" ref="O12" si="18">+(C12/C11-1)*100</f>
        <v>6.3133005914442597</v>
      </c>
      <c r="P12" s="8">
        <f t="shared" ref="P12" si="19">+(E12/E11-1)*100</f>
        <v>14.985641980104901</v>
      </c>
      <c r="Q12" s="27"/>
      <c r="R12" s="8">
        <f t="shared" ref="R12" si="20">+(C12/I12-1)*100</f>
        <v>123.78703007366974</v>
      </c>
      <c r="S12" s="8">
        <f t="shared" ref="S12" si="21">+(E12/K12-1)*100</f>
        <v>141.94660954817607</v>
      </c>
      <c r="T12" s="108"/>
      <c r="U12" s="108"/>
    </row>
    <row r="13" spans="2:21">
      <c r="B13" s="111">
        <v>44348</v>
      </c>
      <c r="C13" s="33">
        <v>1181621547.4200001</v>
      </c>
      <c r="D13" s="114">
        <f t="shared" si="0"/>
        <v>29.107389089064245</v>
      </c>
      <c r="E13" s="33">
        <v>2877902801.5500002</v>
      </c>
      <c r="F13" s="114">
        <f t="shared" si="1"/>
        <v>70.892610910935758</v>
      </c>
      <c r="G13" s="33">
        <f t="shared" si="2"/>
        <v>4059524348.9700003</v>
      </c>
      <c r="H13" s="27"/>
      <c r="I13" s="113">
        <v>529039412.60000002</v>
      </c>
      <c r="J13" s="114">
        <f t="shared" si="3"/>
        <v>30.395117026961149</v>
      </c>
      <c r="K13" s="33">
        <v>1211501385.8800001</v>
      </c>
      <c r="L13" s="114">
        <f t="shared" si="4"/>
        <v>69.604882973038855</v>
      </c>
      <c r="M13" s="33">
        <f t="shared" si="5"/>
        <v>1740540798.48</v>
      </c>
      <c r="N13" s="27"/>
      <c r="O13" s="115">
        <f t="shared" ref="O13" si="22">+(C13/C12-1)*100</f>
        <v>6.9061566897535842</v>
      </c>
      <c r="P13" s="115">
        <f t="shared" ref="P13" si="23">+(E13/E12-1)*100</f>
        <v>-0.13924677268701835</v>
      </c>
      <c r="Q13" s="27"/>
      <c r="R13" s="115">
        <f t="shared" ref="R13" si="24">+(C13/I13-1)*100</f>
        <v>123.35227192485357</v>
      </c>
      <c r="S13" s="115">
        <f t="shared" ref="S13" si="25">+(E13/K13-1)*100</f>
        <v>137.54845310883189</v>
      </c>
      <c r="T13" s="108"/>
      <c r="U13" s="108"/>
    </row>
    <row r="14" spans="2:21">
      <c r="B14" s="111">
        <v>44378</v>
      </c>
      <c r="C14" s="104"/>
      <c r="D14" s="105"/>
      <c r="E14" s="104"/>
      <c r="F14" s="106"/>
      <c r="G14" s="104"/>
      <c r="H14" s="27"/>
      <c r="I14" s="104"/>
      <c r="J14" s="105"/>
      <c r="K14" s="107"/>
      <c r="L14" s="106"/>
      <c r="M14" s="104"/>
      <c r="N14" s="27"/>
      <c r="O14" s="8"/>
      <c r="P14" s="8"/>
      <c r="Q14" s="27"/>
      <c r="R14" s="8"/>
      <c r="S14" s="8"/>
      <c r="T14" s="108"/>
      <c r="U14" s="108"/>
    </row>
    <row r="15" spans="2:21">
      <c r="B15" s="111">
        <v>44409</v>
      </c>
      <c r="C15" s="33"/>
      <c r="D15" s="114"/>
      <c r="E15" s="33"/>
      <c r="F15" s="114"/>
      <c r="G15" s="33"/>
      <c r="H15" s="27"/>
      <c r="I15" s="33"/>
      <c r="J15" s="114"/>
      <c r="K15" s="33"/>
      <c r="L15" s="114"/>
      <c r="M15" s="33"/>
      <c r="N15" s="27"/>
      <c r="O15" s="115"/>
      <c r="P15" s="115"/>
      <c r="Q15" s="27"/>
      <c r="R15" s="115"/>
      <c r="S15" s="115"/>
      <c r="T15" s="108"/>
      <c r="U15" s="108"/>
    </row>
    <row r="16" spans="2:21">
      <c r="B16" s="111">
        <v>44440</v>
      </c>
      <c r="C16" s="104"/>
      <c r="D16" s="105"/>
      <c r="E16" s="104"/>
      <c r="F16" s="106"/>
      <c r="G16" s="104"/>
      <c r="H16" s="27"/>
      <c r="I16" s="104"/>
      <c r="J16" s="105"/>
      <c r="K16" s="107"/>
      <c r="L16" s="106"/>
      <c r="M16" s="104"/>
      <c r="N16" s="27"/>
      <c r="O16" s="8"/>
      <c r="P16" s="8"/>
      <c r="Q16" s="27"/>
      <c r="R16" s="8"/>
      <c r="S16" s="8"/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6025795182.0100002</v>
      </c>
      <c r="D20" s="1">
        <f t="shared" ref="D20" si="26">+C20/G20*100</f>
        <v>29.04344081032038</v>
      </c>
      <c r="E20" s="19">
        <f>SUM(E8:E19)</f>
        <v>14721729952.369999</v>
      </c>
      <c r="F20" s="1">
        <f t="shared" ref="F20" si="27">+E20/G20*100</f>
        <v>70.956559189679609</v>
      </c>
      <c r="G20" s="19">
        <f>SUM(G8:G19)</f>
        <v>20747525134.380001</v>
      </c>
      <c r="H20" s="20"/>
      <c r="I20" s="19">
        <f>SUM(I8:I19)</f>
        <v>2753375339.9699998</v>
      </c>
      <c r="J20" s="1">
        <f t="shared" ref="J20" si="28">+I20/M20*100</f>
        <v>29.90440400184783</v>
      </c>
      <c r="K20" s="19">
        <f>SUM(K8:K19)</f>
        <v>6453881690.8000002</v>
      </c>
      <c r="L20" s="1">
        <f>+K20/M20*100</f>
        <v>70.095595998152163</v>
      </c>
      <c r="M20" s="19">
        <f>SUM(M8:M19)</f>
        <v>9207257030.7700005</v>
      </c>
      <c r="N20" s="27"/>
      <c r="O20" s="1"/>
      <c r="P20" s="1"/>
      <c r="Q20" s="27"/>
      <c r="R20" s="1">
        <f t="shared" ref="R20" si="29">+(C20/I20-1)*100</f>
        <v>118.85120762633315</v>
      </c>
      <c r="S20" s="1">
        <f t="shared" ref="S20" si="30">+(E20/K20-1)*100</f>
        <v>128.10659782245165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1004299197.0016667</v>
      </c>
      <c r="D22" s="110"/>
      <c r="E22" s="33">
        <f>+AVERAGE(E8:E19)</f>
        <v>2453621658.728333</v>
      </c>
      <c r="F22" s="110"/>
      <c r="G22" s="19">
        <f>+AVERAGE(G8:G19)</f>
        <v>3457920855.73</v>
      </c>
      <c r="H22" s="110"/>
      <c r="I22" s="33">
        <f>+AVERAGE(I8:I19)</f>
        <v>458895889.99499995</v>
      </c>
      <c r="J22" s="110"/>
      <c r="K22" s="33">
        <f>+AVERAGE(K8:K19)</f>
        <v>1075646948.4666667</v>
      </c>
      <c r="L22" s="110"/>
      <c r="M22" s="19">
        <f>+AVERAGE(M8:M19)</f>
        <v>1534542838.4616668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46" priority="35" stopIfTrue="1" operator="lessThan">
      <formula>0</formula>
    </cfRule>
  </conditionalFormatting>
  <conditionalFormatting sqref="O9:P9">
    <cfRule type="cellIs" dxfId="45" priority="34" stopIfTrue="1" operator="lessThan">
      <formula>0</formula>
    </cfRule>
  </conditionalFormatting>
  <conditionalFormatting sqref="O10:P10">
    <cfRule type="cellIs" dxfId="44" priority="5" stopIfTrue="1" operator="lessThan">
      <formula>0</formula>
    </cfRule>
  </conditionalFormatting>
  <conditionalFormatting sqref="O10:P18">
    <cfRule type="cellIs" dxfId="43" priority="21" stopIfTrue="1" operator="lessThan">
      <formula>0</formula>
    </cfRule>
  </conditionalFormatting>
  <conditionalFormatting sqref="O11:P11 O17:P17">
    <cfRule type="cellIs" dxfId="42" priority="31" stopIfTrue="1" operator="lessThan">
      <formula>0</formula>
    </cfRule>
  </conditionalFormatting>
  <conditionalFormatting sqref="O13:P13">
    <cfRule type="cellIs" dxfId="41" priority="9" stopIfTrue="1" operator="lessThan">
      <formula>0</formula>
    </cfRule>
    <cfRule type="cellIs" dxfId="40" priority="30" stopIfTrue="1" operator="lessThan">
      <formula>0</formula>
    </cfRule>
  </conditionalFormatting>
  <conditionalFormatting sqref="O14:P14">
    <cfRule type="cellIs" dxfId="39" priority="7" stopIfTrue="1" operator="lessThan">
      <formula>0</formula>
    </cfRule>
  </conditionalFormatting>
  <conditionalFormatting sqref="O15:P15">
    <cfRule type="cellIs" dxfId="38" priority="14" stopIfTrue="1" operator="lessThan">
      <formula>0</formula>
    </cfRule>
    <cfRule type="cellIs" dxfId="37" priority="28" stopIfTrue="1" operator="lessThan">
      <formula>0</formula>
    </cfRule>
  </conditionalFormatting>
  <conditionalFormatting sqref="O16:P16">
    <cfRule type="cellIs" dxfId="36" priority="6" stopIfTrue="1" operator="lessThan">
      <formula>0</formula>
    </cfRule>
  </conditionalFormatting>
  <conditionalFormatting sqref="O19:P19">
    <cfRule type="cellIs" dxfId="35" priority="1" stopIfTrue="1" operator="lessThan">
      <formula>0</formula>
    </cfRule>
    <cfRule type="cellIs" dxfId="34" priority="4" stopIfTrue="1" operator="lessThan">
      <formula>0</formula>
    </cfRule>
  </conditionalFormatting>
  <conditionalFormatting sqref="P10:P18">
    <cfRule type="cellIs" dxfId="33" priority="10" stopIfTrue="1" operator="lessThan">
      <formula>0</formula>
    </cfRule>
  </conditionalFormatting>
  <conditionalFormatting sqref="P15">
    <cfRule type="cellIs" dxfId="32" priority="8" stopIfTrue="1" operator="lessThan">
      <formula>0</formula>
    </cfRule>
  </conditionalFormatting>
  <conditionalFormatting sqref="R8:S8">
    <cfRule type="cellIs" dxfId="31" priority="95" stopIfTrue="1" operator="lessThan">
      <formula>0</formula>
    </cfRule>
  </conditionalFormatting>
  <conditionalFormatting sqref="R9:S9">
    <cfRule type="cellIs" dxfId="30" priority="85" stopIfTrue="1" operator="lessThan">
      <formula>0</formula>
    </cfRule>
  </conditionalFormatting>
  <conditionalFormatting sqref="R10:S10">
    <cfRule type="cellIs" dxfId="29" priority="49" stopIfTrue="1" operator="lessThan">
      <formula>0</formula>
    </cfRule>
  </conditionalFormatting>
  <conditionalFormatting sqref="R10:S18">
    <cfRule type="cellIs" dxfId="28" priority="65" stopIfTrue="1" operator="lessThan">
      <formula>0</formula>
    </cfRule>
  </conditionalFormatting>
  <conditionalFormatting sqref="R11:S11 R17:S17">
    <cfRule type="cellIs" dxfId="27" priority="82" stopIfTrue="1" operator="lessThan">
      <formula>0</formula>
    </cfRule>
  </conditionalFormatting>
  <conditionalFormatting sqref="R13:S13">
    <cfRule type="cellIs" dxfId="26" priority="53" stopIfTrue="1" operator="lessThan">
      <formula>0</formula>
    </cfRule>
    <cfRule type="cellIs" dxfId="25" priority="80" stopIfTrue="1" operator="lessThan">
      <formula>0</formula>
    </cfRule>
  </conditionalFormatting>
  <conditionalFormatting sqref="R14:S14">
    <cfRule type="cellIs" dxfId="24" priority="51" stopIfTrue="1" operator="lessThan">
      <formula>0</formula>
    </cfRule>
  </conditionalFormatting>
  <conditionalFormatting sqref="R15:S15">
    <cfRule type="cellIs" dxfId="23" priority="58" stopIfTrue="1" operator="lessThan">
      <formula>0</formula>
    </cfRule>
    <cfRule type="cellIs" dxfId="22" priority="72" stopIfTrue="1" operator="lessThan">
      <formula>0</formula>
    </cfRule>
  </conditionalFormatting>
  <conditionalFormatting sqref="R16:S16">
    <cfRule type="cellIs" dxfId="21" priority="50" stopIfTrue="1" operator="lessThan">
      <formula>0</formula>
    </cfRule>
  </conditionalFormatting>
  <conditionalFormatting sqref="R19:S19">
    <cfRule type="cellIs" dxfId="20" priority="37" stopIfTrue="1" operator="lessThan">
      <formula>0</formula>
    </cfRule>
    <cfRule type="cellIs" dxfId="19" priority="40" stopIfTrue="1" operator="lessThan">
      <formula>0</formula>
    </cfRule>
  </conditionalFormatting>
  <conditionalFormatting sqref="S10:S18">
    <cfRule type="cellIs" dxfId="18" priority="54" stopIfTrue="1" operator="lessThan">
      <formula>0</formula>
    </cfRule>
  </conditionalFormatting>
  <conditionalFormatting sqref="S15">
    <cfRule type="cellIs" dxfId="17" priority="5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I11" sqref="I11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>+(C9/C8-1)*100</f>
        <v>437.89159676472968</v>
      </c>
      <c r="F9" s="115">
        <f t="shared" ref="F9" si="1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>+(C10/C9-1)*100</f>
        <v>-61.50899277397631</v>
      </c>
      <c r="F10" s="8">
        <f t="shared" ref="F10" si="2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>+(C11/C10-1)*100</f>
        <v>-37.72357887517478</v>
      </c>
      <c r="F11" s="119">
        <f t="shared" ref="F11" si="3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>+(C12/C11-1)*100</f>
        <v>10.692598009015386</v>
      </c>
      <c r="F12" s="8">
        <f t="shared" ref="F12" si="4">+(C12/D12-1)*100</f>
        <v>91.483488745431103</v>
      </c>
    </row>
    <row r="13" spans="2:15">
      <c r="B13" s="111">
        <v>44348</v>
      </c>
      <c r="C13" s="113">
        <v>143952454.5</v>
      </c>
      <c r="D13" s="113">
        <v>77669212.560000002</v>
      </c>
      <c r="E13" s="115">
        <f>+(C13/C12-1)*100</f>
        <v>-0.69410233780016206</v>
      </c>
      <c r="F13" s="115">
        <f t="shared" ref="F13" si="5">+(C13/D13-1)*100</f>
        <v>85.340432528263023</v>
      </c>
    </row>
    <row r="14" spans="2:15">
      <c r="B14" s="111">
        <v>44378</v>
      </c>
      <c r="C14" s="104"/>
      <c r="D14" s="118"/>
      <c r="E14" s="6"/>
      <c r="F14" s="6"/>
    </row>
    <row r="15" spans="2:15">
      <c r="B15" s="111">
        <v>44409</v>
      </c>
      <c r="C15" s="113"/>
      <c r="D15" s="113"/>
      <c r="E15" s="115"/>
      <c r="F15" s="115"/>
    </row>
    <row r="16" spans="2:15">
      <c r="B16" s="111">
        <v>44440</v>
      </c>
      <c r="C16" s="104"/>
      <c r="D16" s="118"/>
      <c r="E16" s="6"/>
      <c r="F16" s="6"/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1278029059.0700002</v>
      </c>
      <c r="D20" s="19">
        <f>SUM(D8:D19)</f>
        <v>726566156.95000005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213004843.17833337</v>
      </c>
      <c r="D22" s="113">
        <f>+AVERAGE(D8:D19)</f>
        <v>121094359.49166667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H10" sqref="H10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>+(C9/C8-1)*100</f>
        <v>747.61705015202574</v>
      </c>
      <c r="F9" s="124">
        <f t="shared" ref="F9" si="1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>+(C10/C9-1)*100</f>
        <v>219.03960805821129</v>
      </c>
      <c r="F10" s="9">
        <f t="shared" ref="F10" si="2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>+(C11/C10-1)*100</f>
        <v>-61.117842421534739</v>
      </c>
      <c r="F11" s="124">
        <f t="shared" ref="F11" si="3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>+(C12/C11-1)*100</f>
        <v>3.200492868502125</v>
      </c>
      <c r="F12" s="9">
        <f t="shared" ref="F12" si="4">+(C12/D12-1)*100</f>
        <v>95.554042782965482</v>
      </c>
    </row>
    <row r="13" spans="2:6">
      <c r="B13" s="111">
        <v>44348</v>
      </c>
      <c r="C13" s="113">
        <v>496556394.30000001</v>
      </c>
      <c r="D13" s="113">
        <v>251784759.46000001</v>
      </c>
      <c r="E13" s="124">
        <f>+(C13/C12-1)*100</f>
        <v>1.9319996199059997</v>
      </c>
      <c r="F13" s="124">
        <f t="shared" ref="F13" si="5">+(C13/D13-1)*100</f>
        <v>97.214634978288217</v>
      </c>
    </row>
    <row r="14" spans="2:6">
      <c r="B14" s="111">
        <v>44378</v>
      </c>
      <c r="C14" s="104"/>
      <c r="D14" s="118"/>
      <c r="E14" s="9"/>
      <c r="F14" s="9"/>
    </row>
    <row r="15" spans="2:6">
      <c r="B15" s="111">
        <v>44409</v>
      </c>
      <c r="C15" s="113"/>
      <c r="D15" s="113"/>
      <c r="E15" s="124"/>
      <c r="F15" s="124"/>
    </row>
    <row r="16" spans="2:6">
      <c r="B16" s="111">
        <v>44440</v>
      </c>
      <c r="C16" s="104"/>
      <c r="D16" s="118"/>
      <c r="E16" s="9"/>
      <c r="F16" s="9"/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3095175232.3500004</v>
      </c>
      <c r="D20" s="19">
        <f>SUM(D8:D19)</f>
        <v>1755850432.3700001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515862538.72500008</v>
      </c>
      <c r="D22" s="113">
        <f>+AVERAGE(D8:D19)</f>
        <v>292641738.72833335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10" sqref="H10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>+(C10/C9-1)*100</f>
        <v>8.4383954968867627</v>
      </c>
      <c r="F10" s="124">
        <f t="shared" ref="F10" si="1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>+(C11/C10-1)*100</f>
        <v>32.152952214776384</v>
      </c>
      <c r="F11" s="9">
        <f t="shared" ref="F11" si="2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>+(C12/C11-1)*100</f>
        <v>-11.810446931191077</v>
      </c>
      <c r="F12" s="124">
        <f t="shared" ref="F12" si="3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>+(C13/C12-1)*100</f>
        <v>6.1034962450502439</v>
      </c>
      <c r="F13" s="9">
        <f t="shared" ref="F13" si="4">+(C13/D13-1)*100</f>
        <v>168.23289971704332</v>
      </c>
    </row>
    <row r="14" spans="2:6">
      <c r="B14" s="22">
        <v>45078</v>
      </c>
      <c r="C14" s="113">
        <v>646894667.45000005</v>
      </c>
      <c r="D14" s="113">
        <v>149121063.36000001</v>
      </c>
      <c r="E14" s="124">
        <f>+(C14/C13-1)*100</f>
        <v>50.676596566982049</v>
      </c>
      <c r="F14" s="124">
        <f t="shared" ref="F14" si="5">+(C14/D14-1)*100</f>
        <v>333.80502584554534</v>
      </c>
    </row>
    <row r="15" spans="2:6">
      <c r="B15" s="22">
        <v>45108</v>
      </c>
      <c r="C15" s="126"/>
      <c r="D15" s="118"/>
      <c r="E15" s="9"/>
      <c r="F15" s="9"/>
    </row>
    <row r="16" spans="2:6">
      <c r="B16" s="22">
        <v>45139</v>
      </c>
      <c r="C16" s="113"/>
      <c r="D16" s="113"/>
      <c r="E16" s="124"/>
      <c r="F16" s="124"/>
    </row>
    <row r="17" spans="2:6">
      <c r="B17" s="22">
        <v>45170</v>
      </c>
      <c r="C17" s="104"/>
      <c r="D17" s="118"/>
      <c r="E17" s="9"/>
      <c r="F17" s="9"/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2607027488.5600004</v>
      </c>
      <c r="D21" s="19">
        <f>SUM(D9:D20)</f>
        <v>841924616.48000002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434504581.42666674</v>
      </c>
      <c r="D23" s="113">
        <f>+AVERAGE(D9:D20)</f>
        <v>140320769.41333333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2023-03-02T15:30:06Z</cp:lastPrinted>
  <dcterms:created xsi:type="dcterms:W3CDTF">2020-06-22T13:36:33Z</dcterms:created>
  <dcterms:modified xsi:type="dcterms:W3CDTF">2023-07-03T14:54:21Z</dcterms:modified>
</cp:coreProperties>
</file>