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Mayo 2023\"/>
    </mc:Choice>
  </mc:AlternateContent>
  <xr:revisionPtr revIDLastSave="0" documentId="8_{748DAE2A-F8EC-4696-A600-0F231866B1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4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<sst xmlns="http://schemas.openxmlformats.org/spreadsheetml/2006/main" count="171" uniqueCount="88">
  <si>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</si>
  <si>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</si>
  <si>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</si>
  <si>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</si>
  <si>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</si>
  <si>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</si>
  <si>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</si>
  <si>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</si>
  <si>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</si>
  <si>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</si>
  <si>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</si>
  <si>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</si>
  <si>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</si>
  <si>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</si>
  <si>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</si>
  <si>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</si>
  <si>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</si>
  <si>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</si>
  <si>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</si>
  <si>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</si>
  <si>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</si>
  <si>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</si>
  <si>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</si>
  <si>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</si>
  <si>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</si>
  <si>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</si>
  <si>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</si>
  <si>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</si>
  <si>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</si>
  <si>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</si>
  <si>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</si>
  <si>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</si>
  <si>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</si>
  <si>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</si>
  <si>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</si>
  <si>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</si>
  <si>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</si>
  <si>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</si>
  <si>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</si>
  <si>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</si>
  <si>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</si>
  <si>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</si>
  <si>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</si>
  <si>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</si>
  <si>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</si>
  <si>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</si>
  <si>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</si>
  <si>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</si>
  <si>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</si>
  <si>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</si>
  <si>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</si>
  <si>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</si>
  <si>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</si>
  <si>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</si>
  <si>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</si>
  <si>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</si>
  <si>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</si>
  <si>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</si>
  <si>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</si>
  <si>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</si>
  <si>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</si>
  <si>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</si>
  <si>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</si>
  <si>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</si>
  <si>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</si>
  <si>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</si>
  <si>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</si>
  <si>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</si>
  <si>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</si>
  <si>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</si>
  <si>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</si>
  <si>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</si>
  <si>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</si>
  <si>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</si>
  <si>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</si>
  <si>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</si>
  <si>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</si>
  <si>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</si>
  <si>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</si>
  <si>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Abril 2023</t>
  </si>
  <si>
    <t>Informe Mayo 2023</t>
  </si>
  <si>
    <t>Fecha de Versión de Archivo:  01/06/2023</t>
  </si>
  <si>
    <t>MAYO 2023</t>
  </si>
  <si>
    <t>COMPARATIVO MES DE MAYO 2023 CON ABRIL 2023 Y MAYO 2022</t>
  </si>
  <si>
    <t>Recaudación
Mayo 2023</t>
  </si>
  <si>
    <t>Recaudación
 Acumulada hasta
Mayo 2023</t>
  </si>
  <si>
    <t>Recaudación
Acumulada hasta
Mayo 2022</t>
  </si>
  <si>
    <t>Recaudación
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</si>
</sst>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158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8E9D"/>
      <color rgb="FF0000FF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Mayo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Mayo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1105288585.8100002</c:v>
                </c:pt>
                <c:pt idx="1">
                  <c:v>2881915776.2600002</c:v>
                </c:pt>
                <c:pt idx="2">
                  <c:v>144958615.63999996</c:v>
                </c:pt>
                <c:pt idx="3">
                  <c:v>487144759.4000001</c:v>
                </c:pt>
                <c:pt idx="4">
                  <c:v>429326572.39999998</c:v>
                </c:pt>
                <c:pt idx="5">
                  <c:v>164584.68</c:v>
                </c:pt>
                <c:pt idx="6">
                  <c:v>407744501.15999997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Mayo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Mayo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4844173634.5900002</c:v>
                </c:pt>
                <c:pt idx="1">
                  <c:v>11843827150.82</c:v>
                </c:pt>
                <c:pt idx="2">
                  <c:v>1134076604.5700002</c:v>
                </c:pt>
                <c:pt idx="3">
                  <c:v>2598618838.0500002</c:v>
                </c:pt>
                <c:pt idx="4">
                  <c:v>1960132821.1100004</c:v>
                </c:pt>
                <c:pt idx="5">
                  <c:v>1262760.2899999998</c:v>
                </c:pt>
                <c:pt idx="6">
                  <c:v>1894024814.9300001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opLeftCell="A16"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H1" workbookViewId="0">
      <selection activeCell="N16" sqref="N16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16688000785.41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1134076604.5699999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2598618838.0500002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1960132821.1099997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1262760.2899999998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1894024814.9299998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24276116624.360001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topLeftCell="G1" workbookViewId="0">
      <selection activeCell="P9" sqref="P9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/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/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/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/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/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24276116624.360001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abSelected="1" workbookViewId="0">
      <selection activeCell="O12" sqref="O12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2" si="0">+C8+D8+E8+F8+G8</f>
        <v>3685508814.9799995</v>
      </c>
      <c r="I8" s="31">
        <v>357953055.74000001</v>
      </c>
      <c r="J8" s="32">
        <f t="shared" ref="J8:J12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/>
      <c r="D13" s="33"/>
      <c r="E13" s="33"/>
      <c r="F13" s="33"/>
      <c r="G13" s="33"/>
      <c r="H13" s="34"/>
      <c r="I13" s="33"/>
      <c r="J13" s="34"/>
    </row>
    <row r="14" spans="2:22">
      <c r="B14" s="22">
        <v>45108</v>
      </c>
      <c r="C14" s="31"/>
      <c r="D14" s="31"/>
      <c r="E14" s="31"/>
      <c r="F14" s="31"/>
      <c r="G14" s="31"/>
      <c r="H14" s="32"/>
      <c r="I14" s="31"/>
      <c r="J14" s="32"/>
    </row>
    <row r="15" spans="2:22">
      <c r="B15" s="22">
        <v>45139</v>
      </c>
      <c r="C15" s="33"/>
      <c r="D15" s="33"/>
      <c r="E15" s="33"/>
      <c r="F15" s="33"/>
      <c r="G15" s="33"/>
      <c r="H15" s="34"/>
      <c r="I15" s="33"/>
      <c r="J15" s="34"/>
    </row>
    <row r="16" spans="2:22">
      <c r="B16" s="22">
        <v>45170</v>
      </c>
      <c r="C16" s="31"/>
      <c r="D16" s="31"/>
      <c r="E16" s="31"/>
      <c r="F16" s="31"/>
      <c r="G16" s="31"/>
      <c r="H16" s="32"/>
      <c r="I16" s="31"/>
      <c r="J16" s="32"/>
    </row>
    <row r="17" spans="2:10">
      <c r="B17" s="22">
        <v>45200</v>
      </c>
      <c r="C17" s="33"/>
      <c r="D17" s="33"/>
      <c r="E17" s="33"/>
      <c r="F17" s="33"/>
      <c r="G17" s="33"/>
      <c r="H17" s="34"/>
      <c r="I17" s="33"/>
      <c r="J17" s="34"/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16688000785.41</v>
      </c>
      <c r="D21" s="33">
        <f t="shared" si="2"/>
        <v>1134076604.5699999</v>
      </c>
      <c r="E21" s="33">
        <f t="shared" si="2"/>
        <v>2598618838.0500002</v>
      </c>
      <c r="F21" s="33">
        <f t="shared" si="2"/>
        <v>1960132821.1099997</v>
      </c>
      <c r="G21" s="33">
        <f t="shared" si="2"/>
        <v>1262760.2899999998</v>
      </c>
      <c r="H21" s="23">
        <f>SUM(H8:H19)</f>
        <v>22382091809.43</v>
      </c>
      <c r="I21" s="34">
        <f t="shared" si="2"/>
        <v>1894024814.9299998</v>
      </c>
      <c r="J21" s="23">
        <f t="shared" si="2"/>
        <v>24276116624.360001</v>
      </c>
    </row>
    <row r="22" spans="2:10" s="42" customFormat="1" ht="52.5" customHeight="1">
      <c r="B22" s="35" t="s">
        <v>59</v>
      </c>
      <c r="C22" s="43">
        <f>+C21*100/$J$21</f>
        <v>68.742464223723232</v>
      </c>
      <c r="D22" s="43">
        <f>+D21*100/$J$21</f>
        <v>4.6715733909104911</v>
      </c>
      <c r="E22" s="43">
        <f>+E21*100/$J$21</f>
        <v>10.704425581159065</v>
      </c>
      <c r="F22" s="43">
        <f>+F21*100/$J$21</f>
        <v>8.0743261018242674</v>
      </c>
      <c r="G22" s="43">
        <f>+G21*100/$J$21</f>
        <v>5.201656877578501E-3</v>
      </c>
      <c r="H22" s="44">
        <f>+H21/J21*100</f>
        <v>92.197990954494628</v>
      </c>
      <c r="I22" s="43">
        <f>+I21*100/$J$21</f>
        <v>7.8020090455053683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3337600157.0819998</v>
      </c>
      <c r="D24" s="36">
        <f t="shared" ref="D24:I24" si="3">+AVERAGE(D8:D19)</f>
        <v>226815320.91399997</v>
      </c>
      <c r="E24" s="36">
        <f>+AVERAGE(E8:E19)</f>
        <v>519723767.61000001</v>
      </c>
      <c r="F24" s="36">
        <f t="shared" si="3"/>
        <v>392026564.22199994</v>
      </c>
      <c r="G24" s="36">
        <f t="shared" si="3"/>
        <v>252552.05799999996</v>
      </c>
      <c r="H24" s="23">
        <f t="shared" si="3"/>
        <v>4476418361.8859997</v>
      </c>
      <c r="I24" s="37">
        <f t="shared" si="3"/>
        <v>378804962.98599994</v>
      </c>
      <c r="J24" s="23">
        <f>+AVERAGE(J8:J19)</f>
        <v>4855223324.8719997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A4" workbookViewId="0">
      <selection activeCell="E14" sqref="E14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3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/>
      <c r="D14" s="7"/>
      <c r="E14" s="7"/>
    </row>
    <row r="15" spans="2:22">
      <c r="B15" s="3">
        <v>45108</v>
      </c>
      <c r="C15" s="47"/>
      <c r="D15" s="48"/>
      <c r="E15" s="48"/>
    </row>
    <row r="16" spans="2:22">
      <c r="B16" s="3">
        <v>45139</v>
      </c>
      <c r="C16" s="49"/>
      <c r="D16" s="7"/>
      <c r="E16" s="7"/>
    </row>
    <row r="17" spans="2:5">
      <c r="B17" s="3">
        <v>45170</v>
      </c>
      <c r="C17" s="47"/>
      <c r="D17" s="48"/>
      <c r="E17" s="48"/>
    </row>
    <row r="18" spans="2:5">
      <c r="B18" s="3">
        <v>45200</v>
      </c>
      <c r="C18" s="49"/>
      <c r="D18" s="7"/>
      <c r="E18" s="7"/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24276116624.360001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E11 C12 E13 E15 E17 C14 C18 C16 C20 E19">
    <cfRule type="cellIs" dxfId="157" priority="31" stopIfTrue="1" operator="lessThan">
      <formula>0</formula>
    </cfRule>
  </conditionalFormatting>
  <conditionalFormatting sqref="E10 E12 E14 E16 E18">
    <cfRule type="cellIs" dxfId="156" priority="25" stopIfTrue="1" operator="lessThan">
      <formula>0</formula>
    </cfRule>
  </conditionalFormatting>
  <conditionalFormatting sqref="D11 D13 D15 D17 D19">
    <cfRule type="cellIs" dxfId="155" priority="4" stopIfTrue="1" operator="lessThan">
      <formula>0</formula>
    </cfRule>
  </conditionalFormatting>
  <conditionalFormatting sqref="D10 D12 D14 D16 D18">
    <cfRule type="cellIs" dxfId="154" priority="3" stopIfTrue="1" operator="lessThan">
      <formula>0</formula>
    </cfRule>
  </conditionalFormatting>
  <conditionalFormatting sqref="E20">
    <cfRule type="cellIs" dxfId="153" priority="2" stopIfTrue="1" operator="lessThan">
      <formula>0</formula>
    </cfRule>
  </conditionalFormatting>
  <conditionalFormatting sqref="D20">
    <cfRule type="cellIs" dxfId="15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I8" sqref="I8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87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3987204362.0700006</v>
      </c>
      <c r="E8" s="49">
        <f>+E9+E10</f>
        <v>3545978855.54</v>
      </c>
      <c r="F8" s="54">
        <f>+D8-E8</f>
        <v>441225506.53000069</v>
      </c>
      <c r="G8" s="7">
        <f>+(D8/E8-1)*100</f>
        <v>12.442981881876136</v>
      </c>
      <c r="H8" s="6"/>
      <c r="I8" s="49">
        <f>+I9+I10</f>
        <v>1685039064.3400002</v>
      </c>
      <c r="J8" s="49">
        <f>+J9+J10</f>
        <v>2302165297.7300005</v>
      </c>
      <c r="K8" s="7">
        <f>+(D8/I8-1)*100</f>
        <v>136.62385320614021</v>
      </c>
      <c r="L8" s="55"/>
      <c r="M8" s="56"/>
    </row>
    <row r="9" spans="2:14" s="27" customFormat="1" ht="21.95" customHeight="1">
      <c r="B9" s="57"/>
      <c r="C9" s="58" t="s">
        <v>44</v>
      </c>
      <c r="D9" s="59">
        <v>1105288585.8100002</v>
      </c>
      <c r="E9" s="59">
        <v>1039652216.2899998</v>
      </c>
      <c r="F9" s="60">
        <f>+D9-E9</f>
        <v>65636369.520000339</v>
      </c>
      <c r="G9" s="61">
        <f>+(D9/E9-1)*100</f>
        <v>6.3133005914443041</v>
      </c>
      <c r="H9" s="61"/>
      <c r="I9" s="62">
        <v>493901985.94</v>
      </c>
      <c r="J9" s="62">
        <f t="shared" ref="J9:J17" si="0">+D9-I9</f>
        <v>611386599.87000012</v>
      </c>
      <c r="K9" s="61">
        <f>+(D9/I9-1)*100</f>
        <v>123.78703007366978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2881915776.2600002</v>
      </c>
      <c r="E10" s="59">
        <v>2506326639.25</v>
      </c>
      <c r="F10" s="60">
        <f>+D10-E10</f>
        <v>375589137.01000023</v>
      </c>
      <c r="G10" s="8">
        <f>+(D10/E10-1)*100</f>
        <v>14.985641980104901</v>
      </c>
      <c r="H10" s="8"/>
      <c r="I10" s="62">
        <v>1191137078.4000001</v>
      </c>
      <c r="J10" s="62">
        <f t="shared" si="0"/>
        <v>1690778697.8600001</v>
      </c>
      <c r="K10" s="8">
        <f>+(D10/I10-1)*100</f>
        <v>141.94660954817607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144958615.63999996</v>
      </c>
      <c r="E11" s="49">
        <v>130956015.34999998</v>
      </c>
      <c r="F11" s="54">
        <f>+D11-E11</f>
        <v>14002600.289999977</v>
      </c>
      <c r="G11" s="7">
        <f>+(D11/E11-1)*100</f>
        <v>10.692598009015386</v>
      </c>
      <c r="H11" s="63"/>
      <c r="I11" s="49">
        <v>75702932.189999998</v>
      </c>
      <c r="J11" s="49">
        <f t="shared" si="0"/>
        <v>69255683.449999958</v>
      </c>
      <c r="K11" s="7">
        <f t="shared" ref="K11:K20" si="1">+(D11/I11-1)*100</f>
        <v>91.48348874543106</v>
      </c>
      <c r="L11" s="55"/>
    </row>
    <row r="12" spans="2:14" s="27" customFormat="1" ht="21.95" customHeight="1">
      <c r="B12" s="146" t="s">
        <v>14</v>
      </c>
      <c r="C12" s="147"/>
      <c r="D12" s="64">
        <v>487144759.4000001</v>
      </c>
      <c r="E12" s="64">
        <v>472037241.16000009</v>
      </c>
      <c r="F12" s="65">
        <f t="shared" ref="F12:F16" si="2">+D12-E12</f>
        <v>15107518.24000001</v>
      </c>
      <c r="G12" s="66">
        <f>+(D12/E12-1)*100</f>
        <v>3.200492868502125</v>
      </c>
      <c r="H12" s="66"/>
      <c r="I12" s="62">
        <v>249110042.66</v>
      </c>
      <c r="J12" s="65">
        <f t="shared" si="0"/>
        <v>238034716.7400001</v>
      </c>
      <c r="K12" s="66">
        <f>+(D12/I12-1)*100</f>
        <v>95.554042782965524</v>
      </c>
      <c r="L12" s="55"/>
    </row>
    <row r="13" spans="2:14" s="27" customFormat="1" ht="21.95" customHeight="1">
      <c r="B13" s="150" t="s">
        <v>15</v>
      </c>
      <c r="C13" s="151"/>
      <c r="D13" s="49">
        <v>429326572.39999998</v>
      </c>
      <c r="E13" s="49">
        <v>404629995.79999995</v>
      </c>
      <c r="F13" s="54">
        <f t="shared" si="2"/>
        <v>24696576.600000024</v>
      </c>
      <c r="G13" s="7">
        <f t="shared" ref="G13:G19" si="3">+(D13/E13-1)*100</f>
        <v>6.1034962450502661</v>
      </c>
      <c r="H13" s="66"/>
      <c r="I13" s="49">
        <v>160057387.75999999</v>
      </c>
      <c r="J13" s="54">
        <v>127682328.93000001</v>
      </c>
      <c r="K13" s="7">
        <f>+(D13/I13-1)*100</f>
        <v>168.23289971704332</v>
      </c>
      <c r="L13" s="55"/>
    </row>
    <row r="14" spans="2:14" s="27" customFormat="1" ht="21.95" customHeight="1">
      <c r="B14" s="146" t="s">
        <v>16</v>
      </c>
      <c r="C14" s="147"/>
      <c r="D14" s="64">
        <v>164584.68</v>
      </c>
      <c r="E14" s="64">
        <v>683226.53999999992</v>
      </c>
      <c r="F14" s="62">
        <f t="shared" si="2"/>
        <v>-518641.85999999993</v>
      </c>
      <c r="G14" s="67">
        <f t="shared" si="3"/>
        <v>-75.910672322535945</v>
      </c>
      <c r="H14" s="66"/>
      <c r="I14" s="62">
        <v>124413.77</v>
      </c>
      <c r="J14" s="65">
        <f t="shared" si="0"/>
        <v>40170.909999999989</v>
      </c>
      <c r="K14" s="67">
        <f>+(D14/I14-1)*100</f>
        <v>32.28815427745657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5048798894.1900005</v>
      </c>
      <c r="E15" s="68">
        <f>+E8+E11+E12+E13+E14</f>
        <v>4554285334.3900003</v>
      </c>
      <c r="F15" s="69">
        <f t="shared" si="2"/>
        <v>494513559.80000019</v>
      </c>
      <c r="G15" s="70">
        <f t="shared" si="3"/>
        <v>10.858203285285262</v>
      </c>
      <c r="H15" s="66"/>
      <c r="I15" s="71">
        <f>+I8+I11+I12+I13+I14</f>
        <v>2170033840.7200003</v>
      </c>
      <c r="J15" s="68">
        <f t="shared" si="0"/>
        <v>2878765053.4700003</v>
      </c>
      <c r="K15" s="70">
        <f>+(D15/I15-1)*100</f>
        <v>132.65991522578506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407744501.15999997</v>
      </c>
      <c r="E16" s="59">
        <f>+SUM(E17:E19)</f>
        <v>349765594.34999996</v>
      </c>
      <c r="F16" s="65">
        <f t="shared" si="2"/>
        <v>57978906.810000002</v>
      </c>
      <c r="G16" s="66">
        <f t="shared" si="3"/>
        <v>16.576503734664726</v>
      </c>
      <c r="H16" s="61"/>
      <c r="I16" s="59">
        <f>+I17+I19+I18</f>
        <v>292089892.91000003</v>
      </c>
      <c r="J16" s="65">
        <f>+D16-I16</f>
        <v>115654608.24999994</v>
      </c>
      <c r="K16" s="66">
        <f t="shared" si="1"/>
        <v>39.595552964112969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300451194.45999998</v>
      </c>
      <c r="E17" s="59">
        <v>254738168.55000001</v>
      </c>
      <c r="F17" s="60">
        <f t="shared" ref="F17:F19" si="4">+D17-E17</f>
        <v>45713025.909999967</v>
      </c>
      <c r="G17" s="61">
        <f t="shared" si="3"/>
        <v>17.945102679431169</v>
      </c>
      <c r="H17" s="66"/>
      <c r="I17" s="62">
        <v>234065181.22</v>
      </c>
      <c r="J17" s="60">
        <f t="shared" si="0"/>
        <v>66386013.23999998</v>
      </c>
      <c r="K17" s="61">
        <f t="shared" si="1"/>
        <v>28.362190776937112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54127195.509999998</v>
      </c>
      <c r="E18" s="76">
        <v>52448582.349999994</v>
      </c>
      <c r="F18" s="60">
        <f>+D18-E18</f>
        <v>1678613.1600000039</v>
      </c>
      <c r="G18" s="61">
        <f t="shared" si="3"/>
        <v>3.2004929109394675</v>
      </c>
      <c r="H18" s="66"/>
      <c r="I18" s="77">
        <v>27678893.640000001</v>
      </c>
      <c r="J18" s="60">
        <f>+D18-I18</f>
        <v>26448301.869999997</v>
      </c>
      <c r="K18" s="61">
        <f t="shared" si="1"/>
        <v>95.554042780735941</v>
      </c>
      <c r="L18" s="55"/>
    </row>
    <row r="19" spans="1:12" s="27" customFormat="1" ht="21.95" customHeight="1">
      <c r="A19" s="72"/>
      <c r="C19" s="74" t="s">
        <v>19</v>
      </c>
      <c r="D19" s="64">
        <v>53166111.189999998</v>
      </c>
      <c r="E19" s="64">
        <v>42578843.450000003</v>
      </c>
      <c r="F19" s="60">
        <f t="shared" si="4"/>
        <v>10587267.739999995</v>
      </c>
      <c r="G19" s="61">
        <f t="shared" si="3"/>
        <v>24.86508998872301</v>
      </c>
      <c r="H19" s="66"/>
      <c r="I19" s="65">
        <v>30345818.050000001</v>
      </c>
      <c r="J19" s="60">
        <f t="shared" ref="J19" si="5">+D19-I19</f>
        <v>22820293.139999997</v>
      </c>
      <c r="K19" s="61">
        <f t="shared" si="1"/>
        <v>75.200784181858609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5456543395.3500004</v>
      </c>
      <c r="E20" s="78">
        <f>+E15+E16</f>
        <v>4904050928.7400007</v>
      </c>
      <c r="F20" s="79">
        <f>+F15+F16</f>
        <v>552492466.61000013</v>
      </c>
      <c r="G20" s="80">
        <f>+(D20/E20-1)*100</f>
        <v>11.266042596991376</v>
      </c>
      <c r="H20" s="66"/>
      <c r="I20" s="79">
        <f>+I15+I16</f>
        <v>2462123733.6300001</v>
      </c>
      <c r="J20" s="81">
        <f>+J15+J16</f>
        <v>2994419661.7200003</v>
      </c>
      <c r="K20" s="80">
        <f t="shared" si="1"/>
        <v>121.61938170772663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H8 G17:H19 K17:K19 H20">
    <cfRule type="cellIs" dxfId="151" priority="50" stopIfTrue="1" operator="lessThan">
      <formula>0</formula>
    </cfRule>
  </conditionalFormatting>
  <conditionalFormatting sqref="G9:H10">
    <cfRule type="cellIs" dxfId="150" priority="46" stopIfTrue="1" operator="lessThan">
      <formula>0</formula>
    </cfRule>
  </conditionalFormatting>
  <conditionalFormatting sqref="K20">
    <cfRule type="cellIs" dxfId="149" priority="41" stopIfTrue="1" operator="lessThan">
      <formula>0</formula>
    </cfRule>
  </conditionalFormatting>
  <conditionalFormatting sqref="G12:H12 H11 G14:H16 H13:H15">
    <cfRule type="cellIs" dxfId="148" priority="44" stopIfTrue="1" operator="lessThan">
      <formula>0</formula>
    </cfRule>
  </conditionalFormatting>
  <conditionalFormatting sqref="K9:K10">
    <cfRule type="cellIs" dxfId="147" priority="39" stopIfTrue="1" operator="lessThan">
      <formula>0</formula>
    </cfRule>
  </conditionalFormatting>
  <conditionalFormatting sqref="K12 K14:K16">
    <cfRule type="cellIs" dxfId="146" priority="38" stopIfTrue="1" operator="lessThan">
      <formula>0</formula>
    </cfRule>
  </conditionalFormatting>
  <conditionalFormatting sqref="B8">
    <cfRule type="cellIs" dxfId="145" priority="25" stopIfTrue="1" operator="lessThan">
      <formula>0</formula>
    </cfRule>
  </conditionalFormatting>
  <conditionalFormatting sqref="I8:J8">
    <cfRule type="cellIs" dxfId="144" priority="21" stopIfTrue="1" operator="lessThan">
      <formula>0</formula>
    </cfRule>
  </conditionalFormatting>
  <conditionalFormatting sqref="K8">
    <cfRule type="cellIs" dxfId="143" priority="19" stopIfTrue="1" operator="lessThan">
      <formula>0</formula>
    </cfRule>
  </conditionalFormatting>
  <conditionalFormatting sqref="B11">
    <cfRule type="cellIs" dxfId="142" priority="18" stopIfTrue="1" operator="lessThan">
      <formula>0</formula>
    </cfRule>
  </conditionalFormatting>
  <conditionalFormatting sqref="D11">
    <cfRule type="cellIs" dxfId="141" priority="17" stopIfTrue="1" operator="lessThan">
      <formula>0</formula>
    </cfRule>
  </conditionalFormatting>
  <conditionalFormatting sqref="I11:J11">
    <cfRule type="cellIs" dxfId="140" priority="16" stopIfTrue="1" operator="lessThan">
      <formula>0</formula>
    </cfRule>
  </conditionalFormatting>
  <conditionalFormatting sqref="K11">
    <cfRule type="cellIs" dxfId="139" priority="15" stopIfTrue="1" operator="lessThan">
      <formula>0</formula>
    </cfRule>
  </conditionalFormatting>
  <conditionalFormatting sqref="B13">
    <cfRule type="cellIs" dxfId="138" priority="13" stopIfTrue="1" operator="lessThan">
      <formula>0</formula>
    </cfRule>
  </conditionalFormatting>
  <conditionalFormatting sqref="D13">
    <cfRule type="cellIs" dxfId="137" priority="12" stopIfTrue="1" operator="lessThan">
      <formula>0</formula>
    </cfRule>
  </conditionalFormatting>
  <conditionalFormatting sqref="G13">
    <cfRule type="cellIs" dxfId="136" priority="10" stopIfTrue="1" operator="lessThan">
      <formula>0</formula>
    </cfRule>
  </conditionalFormatting>
  <conditionalFormatting sqref="I13">
    <cfRule type="cellIs" dxfId="135" priority="9" stopIfTrue="1" operator="lessThan">
      <formula>0</formula>
    </cfRule>
  </conditionalFormatting>
  <conditionalFormatting sqref="K13">
    <cfRule type="cellIs" dxfId="134" priority="8" stopIfTrue="1" operator="lessThan">
      <formula>0</formula>
    </cfRule>
  </conditionalFormatting>
  <conditionalFormatting sqref="D8:E8">
    <cfRule type="cellIs" dxfId="133" priority="6" stopIfTrue="1" operator="lessThan">
      <formula>0</formula>
    </cfRule>
  </conditionalFormatting>
  <conditionalFormatting sqref="G11">
    <cfRule type="cellIs" dxfId="132" priority="5" stopIfTrue="1" operator="lessThan">
      <formula>0</formula>
    </cfRule>
  </conditionalFormatting>
  <conditionalFormatting sqref="G8">
    <cfRule type="cellIs" dxfId="131" priority="4" stopIfTrue="1" operator="lessThan">
      <formula>0</formula>
    </cfRule>
  </conditionalFormatting>
  <conditionalFormatting sqref="E11">
    <cfRule type="cellIs" dxfId="130" priority="3" stopIfTrue="1" operator="lessThan">
      <formula>0</formula>
    </cfRule>
  </conditionalFormatting>
  <conditionalFormatting sqref="E13">
    <cfRule type="cellIs" dxfId="129" priority="2" stopIfTrue="1" operator="lessThan">
      <formula>0</formula>
    </cfRule>
  </conditionalFormatting>
  <conditionalFormatting sqref="G20">
    <cfRule type="cellIs" dxfId="12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workbookViewId="0">
      <selection activeCell="I17" sqref="I17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85</v>
      </c>
      <c r="E7" s="141" t="s">
        <v>86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16688000785.41</v>
      </c>
      <c r="E9" s="83">
        <f>+E10+E11</f>
        <v>7466716232.29</v>
      </c>
      <c r="F9" s="54">
        <f>+D9-E9</f>
        <v>9221284553.1199989</v>
      </c>
      <c r="G9" s="7">
        <f>+(D9/E9-1)*100</f>
        <v>123.49852687908944</v>
      </c>
    </row>
    <row r="10" spans="2:7" ht="21.95" customHeight="1">
      <c r="B10" s="84"/>
      <c r="C10" s="85" t="s">
        <v>44</v>
      </c>
      <c r="D10" s="86">
        <v>4844173634.5900002</v>
      </c>
      <c r="E10" s="87">
        <v>2224335927.3699999</v>
      </c>
      <c r="F10" s="88">
        <f t="shared" ref="F10:F20" si="0">+D10-E10</f>
        <v>2619837707.2200003</v>
      </c>
      <c r="G10" s="89">
        <f t="shared" ref="G10:G20" si="1">+(D10/E10-1)*100</f>
        <v>117.78066770326512</v>
      </c>
    </row>
    <row r="11" spans="2:7" ht="21.95" customHeight="1">
      <c r="B11" s="84"/>
      <c r="C11" s="85" t="s">
        <v>45</v>
      </c>
      <c r="D11" s="86">
        <v>11843827150.82</v>
      </c>
      <c r="E11" s="87">
        <v>5242380304.9200001</v>
      </c>
      <c r="F11" s="88">
        <f t="shared" si="0"/>
        <v>6601446845.8999996</v>
      </c>
      <c r="G11" s="90">
        <f t="shared" si="1"/>
        <v>125.92460794392402</v>
      </c>
    </row>
    <row r="12" spans="2:7" ht="21.95" customHeight="1">
      <c r="B12" s="150" t="s">
        <v>13</v>
      </c>
      <c r="C12" s="151"/>
      <c r="D12" s="49">
        <v>1134076604.5700002</v>
      </c>
      <c r="E12" s="83">
        <v>648896944.3900001</v>
      </c>
      <c r="F12" s="54">
        <f t="shared" si="0"/>
        <v>485179660.18000007</v>
      </c>
      <c r="G12" s="7">
        <f>+(D12/E12-1)*100</f>
        <v>74.769909825372423</v>
      </c>
    </row>
    <row r="13" spans="2:7" ht="21.95" customHeight="1">
      <c r="B13" s="146" t="s">
        <v>14</v>
      </c>
      <c r="C13" s="147"/>
      <c r="D13" s="64">
        <v>2598618838.0500002</v>
      </c>
      <c r="E13" s="91">
        <v>1504065672.9100001</v>
      </c>
      <c r="F13" s="65">
        <f t="shared" si="0"/>
        <v>1094553165.1400001</v>
      </c>
      <c r="G13" s="66">
        <f t="shared" si="1"/>
        <v>72.77296363145544</v>
      </c>
    </row>
    <row r="14" spans="2:7" ht="21.95" customHeight="1">
      <c r="B14" s="150" t="s">
        <v>15</v>
      </c>
      <c r="C14" s="151"/>
      <c r="D14" s="49">
        <v>1960132821.1100004</v>
      </c>
      <c r="E14" s="83">
        <v>692803553.12</v>
      </c>
      <c r="F14" s="54">
        <f t="shared" si="0"/>
        <v>1267329267.9900002</v>
      </c>
      <c r="G14" s="7">
        <f>+(D14/E14-1)*100</f>
        <v>182.92765132087698</v>
      </c>
    </row>
    <row r="15" spans="2:7" ht="21.95" customHeight="1">
      <c r="B15" s="146" t="s">
        <v>16</v>
      </c>
      <c r="C15" s="147"/>
      <c r="D15" s="92">
        <v>1262760.2899999998</v>
      </c>
      <c r="E15" s="93">
        <v>406349.96</v>
      </c>
      <c r="F15" s="86">
        <f t="shared" si="0"/>
        <v>856410.32999999984</v>
      </c>
      <c r="G15" s="94">
        <f t="shared" si="1"/>
        <v>210.75683876036305</v>
      </c>
    </row>
    <row r="16" spans="2:7" ht="21.95" customHeight="1">
      <c r="B16" s="148" t="s">
        <v>7</v>
      </c>
      <c r="C16" s="149"/>
      <c r="D16" s="95">
        <f>+D9+D12+D13+D14+D15</f>
        <v>22382091809.43</v>
      </c>
      <c r="E16" s="68">
        <f>+E9+E12+E13+E14+E15</f>
        <v>10312888752.67</v>
      </c>
      <c r="F16" s="69">
        <f t="shared" si="0"/>
        <v>12069203056.76</v>
      </c>
      <c r="G16" s="70">
        <f>+(D16/E16-1)*100</f>
        <v>117.03028459058373</v>
      </c>
    </row>
    <row r="17" spans="1:7" ht="21.95" customHeight="1">
      <c r="B17" s="146" t="s">
        <v>17</v>
      </c>
      <c r="C17" s="147"/>
      <c r="D17" s="92">
        <f>+D18+D20+D19</f>
        <v>1894024814.9300001</v>
      </c>
      <c r="E17" s="93">
        <f>+E18+E20+E19</f>
        <v>1341235979.77</v>
      </c>
      <c r="F17" s="92">
        <f t="shared" si="0"/>
        <v>552788835.16000009</v>
      </c>
      <c r="G17" s="90">
        <f t="shared" si="1"/>
        <v>41.214882652849383</v>
      </c>
    </row>
    <row r="18" spans="1:7" ht="21.95" customHeight="1">
      <c r="A18" s="96"/>
      <c r="B18" s="97"/>
      <c r="C18" s="98" t="s">
        <v>18</v>
      </c>
      <c r="D18" s="86">
        <v>1371850668.1199999</v>
      </c>
      <c r="E18" s="87">
        <v>1044048146.03</v>
      </c>
      <c r="F18" s="88">
        <f t="shared" si="0"/>
        <v>327802522.08999991</v>
      </c>
      <c r="G18" s="89">
        <f t="shared" si="1"/>
        <v>31.39726106851213</v>
      </c>
    </row>
    <row r="19" spans="1:7" ht="21.95" customHeight="1">
      <c r="A19" s="96"/>
      <c r="B19" s="52"/>
      <c r="C19" s="99" t="s">
        <v>20</v>
      </c>
      <c r="D19" s="100">
        <v>287483731.93000001</v>
      </c>
      <c r="E19" s="101">
        <v>167119350.61000001</v>
      </c>
      <c r="F19" s="88">
        <f t="shared" si="0"/>
        <v>120364381.31999999</v>
      </c>
      <c r="G19" s="90">
        <f t="shared" si="1"/>
        <v>72.02300683951897</v>
      </c>
    </row>
    <row r="20" spans="1:7" ht="21.95" customHeight="1">
      <c r="A20" s="96"/>
      <c r="C20" s="98" t="s">
        <v>19</v>
      </c>
      <c r="D20" s="92">
        <v>234690414.88</v>
      </c>
      <c r="E20" s="93">
        <v>130068483.13000001</v>
      </c>
      <c r="F20" s="88">
        <f t="shared" si="0"/>
        <v>104621931.74999999</v>
      </c>
      <c r="G20" s="90">
        <f t="shared" si="1"/>
        <v>80.436035873066288</v>
      </c>
    </row>
    <row r="21" spans="1:7" ht="35.1" customHeight="1">
      <c r="A21" s="96"/>
      <c r="B21" s="160" t="s">
        <v>21</v>
      </c>
      <c r="C21" s="144"/>
      <c r="D21" s="102">
        <f>+D16+D17</f>
        <v>24276116624.360001</v>
      </c>
      <c r="E21" s="102">
        <f>+E16+E17</f>
        <v>11654124732.440001</v>
      </c>
      <c r="F21" s="102">
        <f>+F16+F17</f>
        <v>12621991891.92</v>
      </c>
      <c r="G21" s="103">
        <f>+(D21/E21-1)*100</f>
        <v>108.30493221671018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G10:G11">
    <cfRule type="cellIs" dxfId="127" priority="17" stopIfTrue="1" operator="lessThan">
      <formula>0</formula>
    </cfRule>
  </conditionalFormatting>
  <conditionalFormatting sqref="G15 G17">
    <cfRule type="cellIs" dxfId="126" priority="16" stopIfTrue="1" operator="lessThan">
      <formula>0</formula>
    </cfRule>
  </conditionalFormatting>
  <conditionalFormatting sqref="G21">
    <cfRule type="cellIs" dxfId="125" priority="15" stopIfTrue="1" operator="lessThan">
      <formula>0</formula>
    </cfRule>
  </conditionalFormatting>
  <conditionalFormatting sqref="G18:G20">
    <cfRule type="cellIs" dxfId="124" priority="14" stopIfTrue="1" operator="lessThan">
      <formula>0</formula>
    </cfRule>
  </conditionalFormatting>
  <conditionalFormatting sqref="G19">
    <cfRule type="cellIs" dxfId="123" priority="13" stopIfTrue="1" operator="lessThan">
      <formula>0</formula>
    </cfRule>
  </conditionalFormatting>
  <conditionalFormatting sqref="B9">
    <cfRule type="cellIs" dxfId="122" priority="12" stopIfTrue="1" operator="lessThan">
      <formula>0</formula>
    </cfRule>
  </conditionalFormatting>
  <conditionalFormatting sqref="D9">
    <cfRule type="cellIs" dxfId="121" priority="11" stopIfTrue="1" operator="lessThan">
      <formula>0</formula>
    </cfRule>
  </conditionalFormatting>
  <conditionalFormatting sqref="E9">
    <cfRule type="cellIs" dxfId="120" priority="10" stopIfTrue="1" operator="lessThan">
      <formula>0</formula>
    </cfRule>
  </conditionalFormatting>
  <conditionalFormatting sqref="G9">
    <cfRule type="cellIs" dxfId="119" priority="9" stopIfTrue="1" operator="lessThan">
      <formula>0</formula>
    </cfRule>
  </conditionalFormatting>
  <conditionalFormatting sqref="B12">
    <cfRule type="cellIs" dxfId="118" priority="8" stopIfTrue="1" operator="lessThan">
      <formula>0</formula>
    </cfRule>
  </conditionalFormatting>
  <conditionalFormatting sqref="D12:E12">
    <cfRule type="cellIs" dxfId="117" priority="7" stopIfTrue="1" operator="lessThan">
      <formula>0</formula>
    </cfRule>
  </conditionalFormatting>
  <conditionalFormatting sqref="G12">
    <cfRule type="cellIs" dxfId="116" priority="6" stopIfTrue="1" operator="lessThan">
      <formula>0</formula>
    </cfRule>
  </conditionalFormatting>
  <conditionalFormatting sqref="G13">
    <cfRule type="cellIs" dxfId="115" priority="5" stopIfTrue="1" operator="lessThan">
      <formula>0</formula>
    </cfRule>
  </conditionalFormatting>
  <conditionalFormatting sqref="G16">
    <cfRule type="cellIs" dxfId="114" priority="1" stopIfTrue="1" operator="lessThan">
      <formula>0</formula>
    </cfRule>
  </conditionalFormatting>
  <conditionalFormatting sqref="B14">
    <cfRule type="cellIs" dxfId="113" priority="4" stopIfTrue="1" operator="lessThan">
      <formula>0</formula>
    </cfRule>
  </conditionalFormatting>
  <conditionalFormatting sqref="D14:E14">
    <cfRule type="cellIs" dxfId="112" priority="3" stopIfTrue="1" operator="lessThan">
      <formula>0</formula>
    </cfRule>
  </conditionalFormatting>
  <conditionalFormatting sqref="G14">
    <cfRule type="cellIs" dxfId="111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E1" zoomScaleNormal="100" workbookViewId="0">
      <selection activeCell="R16" sqref="R16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2" si="0">+C8/G8*100</f>
        <v>32.271284087185229</v>
      </c>
      <c r="E8" s="104">
        <v>2180097658.1700001</v>
      </c>
      <c r="F8" s="106">
        <f t="shared" ref="F8:F12" si="1">+E8/G8*100</f>
        <v>67.728715912814764</v>
      </c>
      <c r="G8" s="104">
        <f t="shared" ref="G8:G12" si="2">+C8+E8</f>
        <v>3218867549.4400001</v>
      </c>
      <c r="H8" s="27"/>
      <c r="I8" s="104">
        <v>482695758.06</v>
      </c>
      <c r="J8" s="105">
        <f t="shared" ref="J8:J12" si="3">+I8/M8*100</f>
        <v>32.765910337932638</v>
      </c>
      <c r="K8" s="107">
        <v>990468738.46000004</v>
      </c>
      <c r="L8" s="106">
        <f>+K8/M8*100</f>
        <v>67.234089662067362</v>
      </c>
      <c r="M8" s="104">
        <f>+I8+K8</f>
        <v>1473164496.52</v>
      </c>
      <c r="N8" s="27"/>
      <c r="O8" s="8">
        <v>83.8</v>
      </c>
      <c r="P8" s="8">
        <v>20.16</v>
      </c>
      <c r="Q8" s="27"/>
      <c r="R8" s="8">
        <f t="shared" ref="R8:R9" si="4">+(C8/I8-1)*100</f>
        <v>115.2017857884052</v>
      </c>
      <c r="S8" s="8">
        <f t="shared" ref="S8:S9" si="5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>+K9/M9*100</f>
        <v>69.741825592726002</v>
      </c>
      <c r="M9" s="113">
        <f>+I9+K9</f>
        <v>1258664419.6500001</v>
      </c>
      <c r="N9" s="27"/>
      <c r="O9" s="115">
        <f t="shared" ref="O9" si="6">+(C9/C8-1)*100</f>
        <v>-23.85394611669528</v>
      </c>
      <c r="P9" s="115">
        <f t="shared" ref="P9" si="7">+(E9/E8-1)*100</f>
        <v>-16.692391564948096</v>
      </c>
      <c r="Q9" s="27"/>
      <c r="R9" s="115">
        <f t="shared" si="4"/>
        <v>107.689278459056</v>
      </c>
      <c r="S9" s="115">
        <f t="shared" si="5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>+K10/M10*100</f>
        <v>72.967098814125038</v>
      </c>
      <c r="M10" s="104">
        <f>+I10+K10</f>
        <v>1481649416.0799999</v>
      </c>
      <c r="N10" s="27"/>
      <c r="O10" s="8">
        <f t="shared" ref="O10" si="8">+(C10/C9-1)*100</f>
        <v>9.924164021456594</v>
      </c>
      <c r="P10" s="8">
        <f t="shared" ref="P10" si="9">+(E10/E9-1)*100</f>
        <v>35.410040810559337</v>
      </c>
      <c r="Q10" s="27"/>
      <c r="R10" s="8">
        <f t="shared" ref="R10" si="10">+(C10/I10-1)*100</f>
        <v>117.08100088053169</v>
      </c>
      <c r="S10" s="8">
        <f t="shared" ref="S10" si="11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>+K11/M11*100</f>
        <v>70.261648275498729</v>
      </c>
      <c r="M11" s="113">
        <f>+I11+K11</f>
        <v>1568198835.7</v>
      </c>
      <c r="N11" s="27"/>
      <c r="O11" s="115">
        <f t="shared" ref="O11" si="12">+(C11/C10-1)*100</f>
        <v>19.571632126053906</v>
      </c>
      <c r="P11" s="115">
        <f t="shared" ref="P11" si="13">+(E11/E10-1)*100</f>
        <v>1.9122020665502948</v>
      </c>
      <c r="Q11" s="27"/>
      <c r="R11" s="115">
        <f t="shared" ref="R11" si="14">+(C11/I11-1)*100</f>
        <v>122.93079406311804</v>
      </c>
      <c r="S11" s="115">
        <f t="shared" ref="S11" si="15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>+K12/M12*100</f>
        <v>70.688988974065552</v>
      </c>
      <c r="M12" s="104">
        <f>+I12+K12</f>
        <v>1685039064.3400002</v>
      </c>
      <c r="N12" s="27"/>
      <c r="O12" s="8">
        <f t="shared" ref="O12" si="16">+(C12/C11-1)*100</f>
        <v>6.3133005914442597</v>
      </c>
      <c r="P12" s="8">
        <f t="shared" ref="P12" si="17">+(E12/E11-1)*100</f>
        <v>14.985641980104901</v>
      </c>
      <c r="Q12" s="27"/>
      <c r="R12" s="8">
        <f t="shared" ref="R12" si="18">+(C12/I12-1)*100</f>
        <v>123.78703007366974</v>
      </c>
      <c r="S12" s="8">
        <f t="shared" ref="S12" si="19">+(E12/K12-1)*100</f>
        <v>141.94660954817607</v>
      </c>
      <c r="T12" s="108"/>
      <c r="U12" s="108"/>
    </row>
    <row r="13" spans="2:21">
      <c r="B13" s="111">
        <v>44348</v>
      </c>
      <c r="C13" s="33"/>
      <c r="D13" s="114"/>
      <c r="E13" s="33"/>
      <c r="F13" s="114"/>
      <c r="G13" s="33"/>
      <c r="H13" s="27"/>
      <c r="I13" s="113"/>
      <c r="J13" s="114"/>
      <c r="K13" s="33"/>
      <c r="L13" s="114"/>
      <c r="M13" s="33"/>
      <c r="N13" s="27"/>
      <c r="O13" s="115"/>
      <c r="P13" s="115"/>
      <c r="Q13" s="27"/>
      <c r="R13" s="115"/>
      <c r="S13" s="115"/>
      <c r="T13" s="108"/>
      <c r="U13" s="108"/>
    </row>
    <row r="14" spans="2:21">
      <c r="B14" s="111">
        <v>44378</v>
      </c>
      <c r="C14" s="104"/>
      <c r="D14" s="105"/>
      <c r="E14" s="104"/>
      <c r="F14" s="106"/>
      <c r="G14" s="104"/>
      <c r="H14" s="27"/>
      <c r="I14" s="104"/>
      <c r="J14" s="105"/>
      <c r="K14" s="107"/>
      <c r="L14" s="106"/>
      <c r="M14" s="104"/>
      <c r="N14" s="27"/>
      <c r="O14" s="8"/>
      <c r="P14" s="8"/>
      <c r="Q14" s="27"/>
      <c r="R14" s="8"/>
      <c r="S14" s="8"/>
      <c r="T14" s="108"/>
      <c r="U14" s="108"/>
    </row>
    <row r="15" spans="2:21">
      <c r="B15" s="111">
        <v>44409</v>
      </c>
      <c r="C15" s="33"/>
      <c r="D15" s="114"/>
      <c r="E15" s="33"/>
      <c r="F15" s="114"/>
      <c r="G15" s="33"/>
      <c r="H15" s="27"/>
      <c r="I15" s="33"/>
      <c r="J15" s="114"/>
      <c r="K15" s="33"/>
      <c r="L15" s="114"/>
      <c r="M15" s="33"/>
      <c r="N15" s="27"/>
      <c r="O15" s="115"/>
      <c r="P15" s="115"/>
      <c r="Q15" s="27"/>
      <c r="R15" s="115"/>
      <c r="S15" s="115"/>
      <c r="T15" s="108"/>
      <c r="U15" s="108"/>
    </row>
    <row r="16" spans="2:21">
      <c r="B16" s="111">
        <v>44440</v>
      </c>
      <c r="C16" s="104"/>
      <c r="D16" s="105"/>
      <c r="E16" s="104"/>
      <c r="F16" s="106"/>
      <c r="G16" s="104"/>
      <c r="H16" s="27"/>
      <c r="I16" s="104"/>
      <c r="J16" s="105"/>
      <c r="K16" s="107"/>
      <c r="L16" s="106"/>
      <c r="M16" s="104"/>
      <c r="N16" s="27"/>
      <c r="O16" s="8"/>
      <c r="P16" s="8"/>
      <c r="Q16" s="27"/>
      <c r="R16" s="8"/>
      <c r="S16" s="8"/>
      <c r="T16" s="108"/>
      <c r="U16" s="108"/>
    </row>
    <row r="17" spans="2:21">
      <c r="B17" s="111">
        <v>44470</v>
      </c>
      <c r="C17" s="33"/>
      <c r="D17" s="114"/>
      <c r="E17" s="33"/>
      <c r="F17" s="114"/>
      <c r="G17" s="33"/>
      <c r="H17" s="27"/>
      <c r="I17" s="33"/>
      <c r="J17" s="114"/>
      <c r="K17" s="33"/>
      <c r="L17" s="114"/>
      <c r="M17" s="33"/>
      <c r="N17" s="27"/>
      <c r="O17" s="115"/>
      <c r="P17" s="115"/>
      <c r="Q17" s="27"/>
      <c r="R17" s="115"/>
      <c r="S17" s="115"/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4844173634.5900002</v>
      </c>
      <c r="D20" s="1">
        <f t="shared" ref="D20" si="20">+C20/G20*100</f>
        <v>29.027884747136206</v>
      </c>
      <c r="E20" s="19">
        <f>SUM(E8:E19)</f>
        <v>11843827150.82</v>
      </c>
      <c r="F20" s="1">
        <f t="shared" ref="F20" si="21">+E20/G20*100</f>
        <v>70.972115252863787</v>
      </c>
      <c r="G20" s="19">
        <f>SUM(G8:G19)</f>
        <v>16688000785.41</v>
      </c>
      <c r="H20" s="20"/>
      <c r="I20" s="19">
        <f>SUM(I8:I19)</f>
        <v>2224335927.3699999</v>
      </c>
      <c r="J20" s="1">
        <f t="shared" ref="J20" si="22">+I20/M20*100</f>
        <v>29.790015559327188</v>
      </c>
      <c r="K20" s="19">
        <f>SUM(K8:K19)</f>
        <v>5242380304.9200001</v>
      </c>
      <c r="L20" s="1">
        <f>+K20/M20*100</f>
        <v>70.209984440672812</v>
      </c>
      <c r="M20" s="19">
        <f>SUM(M8:M19)</f>
        <v>7466716232.29</v>
      </c>
      <c r="N20" s="27"/>
      <c r="O20" s="1"/>
      <c r="P20" s="1"/>
      <c r="Q20" s="27"/>
      <c r="R20" s="1">
        <f t="shared" ref="R20" si="23">+(C20/I20-1)*100</f>
        <v>117.78066770326512</v>
      </c>
      <c r="S20" s="1">
        <f t="shared" ref="S20" si="24">+(E20/K20-1)*100</f>
        <v>125.92460794392402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968834726.91799998</v>
      </c>
      <c r="D22" s="110"/>
      <c r="E22" s="33">
        <f>+AVERAGE(E8:E19)</f>
        <v>2368765430.164</v>
      </c>
      <c r="F22" s="110"/>
      <c r="G22" s="19">
        <f>+AVERAGE(G8:G19)</f>
        <v>3337600157.0819998</v>
      </c>
      <c r="H22" s="110"/>
      <c r="I22" s="33">
        <f>+AVERAGE(I8:I19)</f>
        <v>444867185.47399998</v>
      </c>
      <c r="J22" s="110"/>
      <c r="K22" s="33">
        <f>+AVERAGE(K8:K19)</f>
        <v>1048476060.984</v>
      </c>
      <c r="L22" s="110"/>
      <c r="M22" s="19">
        <f>+AVERAGE(M8:M19)</f>
        <v>1493343246.4579999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R8">
    <cfRule type="cellIs" dxfId="110" priority="97" stopIfTrue="1" operator="lessThan">
      <formula>0</formula>
    </cfRule>
  </conditionalFormatting>
  <conditionalFormatting sqref="S8">
    <cfRule type="cellIs" dxfId="109" priority="95" stopIfTrue="1" operator="lessThan">
      <formula>0</formula>
    </cfRule>
  </conditionalFormatting>
  <conditionalFormatting sqref="R9:S9">
    <cfRule type="cellIs" dxfId="108" priority="85" stopIfTrue="1" operator="lessThan">
      <formula>0</formula>
    </cfRule>
  </conditionalFormatting>
  <conditionalFormatting sqref="R12 R18">
    <cfRule type="cellIs" dxfId="107" priority="84" stopIfTrue="1" operator="lessThan">
      <formula>0</formula>
    </cfRule>
  </conditionalFormatting>
  <conditionalFormatting sqref="S12 S18">
    <cfRule type="cellIs" dxfId="106" priority="83" stopIfTrue="1" operator="lessThan">
      <formula>0</formula>
    </cfRule>
  </conditionalFormatting>
  <conditionalFormatting sqref="R13:S13 R11:S11 R17:S17">
    <cfRule type="cellIs" dxfId="105" priority="82" stopIfTrue="1" operator="lessThan">
      <formula>0</formula>
    </cfRule>
  </conditionalFormatting>
  <conditionalFormatting sqref="S13">
    <cfRule type="cellIs" dxfId="104" priority="80" stopIfTrue="1" operator="lessThan">
      <formula>0</formula>
    </cfRule>
  </conditionalFormatting>
  <conditionalFormatting sqref="R15">
    <cfRule type="cellIs" dxfId="103" priority="73" stopIfTrue="1" operator="lessThan">
      <formula>0</formula>
    </cfRule>
  </conditionalFormatting>
  <conditionalFormatting sqref="S15">
    <cfRule type="cellIs" dxfId="102" priority="72" stopIfTrue="1" operator="lessThan">
      <formula>0</formula>
    </cfRule>
  </conditionalFormatting>
  <conditionalFormatting sqref="R14">
    <cfRule type="cellIs" dxfId="101" priority="71" stopIfTrue="1" operator="lessThan">
      <formula>0</formula>
    </cfRule>
  </conditionalFormatting>
  <conditionalFormatting sqref="S14">
    <cfRule type="cellIs" dxfId="100" priority="70" stopIfTrue="1" operator="lessThan">
      <formula>0</formula>
    </cfRule>
  </conditionalFormatting>
  <conditionalFormatting sqref="R16">
    <cfRule type="cellIs" dxfId="99" priority="69" stopIfTrue="1" operator="lessThan">
      <formula>0</formula>
    </cfRule>
  </conditionalFormatting>
  <conditionalFormatting sqref="S16">
    <cfRule type="cellIs" dxfId="98" priority="68" stopIfTrue="1" operator="lessThan">
      <formula>0</formula>
    </cfRule>
  </conditionalFormatting>
  <conditionalFormatting sqref="R10:R18">
    <cfRule type="cellIs" dxfId="97" priority="67" stopIfTrue="1" operator="lessThan">
      <formula>0</formula>
    </cfRule>
  </conditionalFormatting>
  <conditionalFormatting sqref="S10:S18">
    <cfRule type="cellIs" dxfId="96" priority="66" stopIfTrue="1" operator="lessThan">
      <formula>0</formula>
    </cfRule>
  </conditionalFormatting>
  <conditionalFormatting sqref="R12 R18">
    <cfRule type="cellIs" dxfId="95" priority="65" stopIfTrue="1" operator="lessThan">
      <formula>0</formula>
    </cfRule>
  </conditionalFormatting>
  <conditionalFormatting sqref="R13">
    <cfRule type="cellIs" dxfId="94" priority="64" stopIfTrue="1" operator="lessThan">
      <formula>0</formula>
    </cfRule>
  </conditionalFormatting>
  <conditionalFormatting sqref="R15">
    <cfRule type="cellIs" dxfId="93" priority="63" stopIfTrue="1" operator="lessThan">
      <formula>0</formula>
    </cfRule>
  </conditionalFormatting>
  <conditionalFormatting sqref="R14">
    <cfRule type="cellIs" dxfId="92" priority="62" stopIfTrue="1" operator="lessThan">
      <formula>0</formula>
    </cfRule>
  </conditionalFormatting>
  <conditionalFormatting sqref="R16">
    <cfRule type="cellIs" dxfId="91" priority="61" stopIfTrue="1" operator="lessThan">
      <formula>0</formula>
    </cfRule>
  </conditionalFormatting>
  <conditionalFormatting sqref="R10">
    <cfRule type="cellIs" dxfId="90" priority="60" stopIfTrue="1" operator="lessThan">
      <formula>0</formula>
    </cfRule>
  </conditionalFormatting>
  <conditionalFormatting sqref="S12 S18">
    <cfRule type="cellIs" dxfId="89" priority="59" stopIfTrue="1" operator="lessThan">
      <formula>0</formula>
    </cfRule>
  </conditionalFormatting>
  <conditionalFormatting sqref="S15">
    <cfRule type="cellIs" dxfId="88" priority="58" stopIfTrue="1" operator="lessThan">
      <formula>0</formula>
    </cfRule>
  </conditionalFormatting>
  <conditionalFormatting sqref="S14">
    <cfRule type="cellIs" dxfId="87" priority="57" stopIfTrue="1" operator="lessThan">
      <formula>0</formula>
    </cfRule>
  </conditionalFormatting>
  <conditionalFormatting sqref="S16">
    <cfRule type="cellIs" dxfId="86" priority="56" stopIfTrue="1" operator="lessThan">
      <formula>0</formula>
    </cfRule>
  </conditionalFormatting>
  <conditionalFormatting sqref="S10:S18">
    <cfRule type="cellIs" dxfId="85" priority="55" stopIfTrue="1" operator="lessThan">
      <formula>0</formula>
    </cfRule>
  </conditionalFormatting>
  <conditionalFormatting sqref="S12 S18">
    <cfRule type="cellIs" dxfId="84" priority="54" stopIfTrue="1" operator="lessThan">
      <formula>0</formula>
    </cfRule>
  </conditionalFormatting>
  <conditionalFormatting sqref="S13">
    <cfRule type="cellIs" dxfId="83" priority="53" stopIfTrue="1" operator="lessThan">
      <formula>0</formula>
    </cfRule>
  </conditionalFormatting>
  <conditionalFormatting sqref="S15">
    <cfRule type="cellIs" dxfId="82" priority="52" stopIfTrue="1" operator="lessThan">
      <formula>0</formula>
    </cfRule>
  </conditionalFormatting>
  <conditionalFormatting sqref="S14">
    <cfRule type="cellIs" dxfId="81" priority="51" stopIfTrue="1" operator="lessThan">
      <formula>0</formula>
    </cfRule>
  </conditionalFormatting>
  <conditionalFormatting sqref="S16">
    <cfRule type="cellIs" dxfId="80" priority="50" stopIfTrue="1" operator="lessThan">
      <formula>0</formula>
    </cfRule>
  </conditionalFormatting>
  <conditionalFormatting sqref="S10">
    <cfRule type="cellIs" dxfId="79" priority="49" stopIfTrue="1" operator="lessThan">
      <formula>0</formula>
    </cfRule>
  </conditionalFormatting>
  <conditionalFormatting sqref="R19:S19">
    <cfRule type="cellIs" dxfId="78" priority="40" stopIfTrue="1" operator="lessThan">
      <formula>0</formula>
    </cfRule>
  </conditionalFormatting>
  <conditionalFormatting sqref="R19">
    <cfRule type="cellIs" dxfId="77" priority="39" stopIfTrue="1" operator="lessThan">
      <formula>0</formula>
    </cfRule>
  </conditionalFormatting>
  <conditionalFormatting sqref="S19">
    <cfRule type="cellIs" dxfId="76" priority="38" stopIfTrue="1" operator="lessThan">
      <formula>0</formula>
    </cfRule>
  </conditionalFormatting>
  <conditionalFormatting sqref="S19">
    <cfRule type="cellIs" dxfId="75" priority="37" stopIfTrue="1" operator="lessThan">
      <formula>0</formula>
    </cfRule>
  </conditionalFormatting>
  <conditionalFormatting sqref="O8">
    <cfRule type="cellIs" dxfId="74" priority="36" stopIfTrue="1" operator="lessThan">
      <formula>0</formula>
    </cfRule>
  </conditionalFormatting>
  <conditionalFormatting sqref="P8">
    <cfRule type="cellIs" dxfId="73" priority="35" stopIfTrue="1" operator="lessThan">
      <formula>0</formula>
    </cfRule>
  </conditionalFormatting>
  <conditionalFormatting sqref="O9:P9">
    <cfRule type="cellIs" dxfId="72" priority="34" stopIfTrue="1" operator="lessThan">
      <formula>0</formula>
    </cfRule>
  </conditionalFormatting>
  <conditionalFormatting sqref="O12 O18">
    <cfRule type="cellIs" dxfId="71" priority="33" stopIfTrue="1" operator="lessThan">
      <formula>0</formula>
    </cfRule>
  </conditionalFormatting>
  <conditionalFormatting sqref="P12 P18">
    <cfRule type="cellIs" dxfId="70" priority="32" stopIfTrue="1" operator="lessThan">
      <formula>0</formula>
    </cfRule>
  </conditionalFormatting>
  <conditionalFormatting sqref="O13:P13 O11:P11 O17:P17">
    <cfRule type="cellIs" dxfId="69" priority="31" stopIfTrue="1" operator="lessThan">
      <formula>0</formula>
    </cfRule>
  </conditionalFormatting>
  <conditionalFormatting sqref="P13">
    <cfRule type="cellIs" dxfId="68" priority="30" stopIfTrue="1" operator="lessThan">
      <formula>0</formula>
    </cfRule>
  </conditionalFormatting>
  <conditionalFormatting sqref="O15">
    <cfRule type="cellIs" dxfId="67" priority="29" stopIfTrue="1" operator="lessThan">
      <formula>0</formula>
    </cfRule>
  </conditionalFormatting>
  <conditionalFormatting sqref="P15">
    <cfRule type="cellIs" dxfId="66" priority="28" stopIfTrue="1" operator="lessThan">
      <formula>0</formula>
    </cfRule>
  </conditionalFormatting>
  <conditionalFormatting sqref="O14">
    <cfRule type="cellIs" dxfId="65" priority="27" stopIfTrue="1" operator="lessThan">
      <formula>0</formula>
    </cfRule>
  </conditionalFormatting>
  <conditionalFormatting sqref="P14">
    <cfRule type="cellIs" dxfId="64" priority="26" stopIfTrue="1" operator="lessThan">
      <formula>0</formula>
    </cfRule>
  </conditionalFormatting>
  <conditionalFormatting sqref="O16">
    <cfRule type="cellIs" dxfId="63" priority="25" stopIfTrue="1" operator="lessThan">
      <formula>0</formula>
    </cfRule>
  </conditionalFormatting>
  <conditionalFormatting sqref="P16">
    <cfRule type="cellIs" dxfId="62" priority="24" stopIfTrue="1" operator="lessThan">
      <formula>0</formula>
    </cfRule>
  </conditionalFormatting>
  <conditionalFormatting sqref="O10:O18">
    <cfRule type="cellIs" dxfId="61" priority="23" stopIfTrue="1" operator="lessThan">
      <formula>0</formula>
    </cfRule>
  </conditionalFormatting>
  <conditionalFormatting sqref="P10:P18">
    <cfRule type="cellIs" dxfId="60" priority="22" stopIfTrue="1" operator="lessThan">
      <formula>0</formula>
    </cfRule>
  </conditionalFormatting>
  <conditionalFormatting sqref="O12 O18">
    <cfRule type="cellIs" dxfId="59" priority="21" stopIfTrue="1" operator="lessThan">
      <formula>0</formula>
    </cfRule>
  </conditionalFormatting>
  <conditionalFormatting sqref="O13">
    <cfRule type="cellIs" dxfId="58" priority="20" stopIfTrue="1" operator="lessThan">
      <formula>0</formula>
    </cfRule>
  </conditionalFormatting>
  <conditionalFormatting sqref="O15">
    <cfRule type="cellIs" dxfId="57" priority="19" stopIfTrue="1" operator="lessThan">
      <formula>0</formula>
    </cfRule>
  </conditionalFormatting>
  <conditionalFormatting sqref="O14">
    <cfRule type="cellIs" dxfId="56" priority="18" stopIfTrue="1" operator="lessThan">
      <formula>0</formula>
    </cfRule>
  </conditionalFormatting>
  <conditionalFormatting sqref="O16">
    <cfRule type="cellIs" dxfId="55" priority="17" stopIfTrue="1" operator="lessThan">
      <formula>0</formula>
    </cfRule>
  </conditionalFormatting>
  <conditionalFormatting sqref="O10">
    <cfRule type="cellIs" dxfId="54" priority="16" stopIfTrue="1" operator="lessThan">
      <formula>0</formula>
    </cfRule>
  </conditionalFormatting>
  <conditionalFormatting sqref="P12 P18">
    <cfRule type="cellIs" dxfId="53" priority="15" stopIfTrue="1" operator="lessThan">
      <formula>0</formula>
    </cfRule>
  </conditionalFormatting>
  <conditionalFormatting sqref="P15">
    <cfRule type="cellIs" dxfId="52" priority="14" stopIfTrue="1" operator="lessThan">
      <formula>0</formula>
    </cfRule>
  </conditionalFormatting>
  <conditionalFormatting sqref="P14">
    <cfRule type="cellIs" dxfId="51" priority="13" stopIfTrue="1" operator="lessThan">
      <formula>0</formula>
    </cfRule>
  </conditionalFormatting>
  <conditionalFormatting sqref="P16">
    <cfRule type="cellIs" dxfId="50" priority="12" stopIfTrue="1" operator="lessThan">
      <formula>0</formula>
    </cfRule>
  </conditionalFormatting>
  <conditionalFormatting sqref="P10:P18">
    <cfRule type="cellIs" dxfId="49" priority="11" stopIfTrue="1" operator="lessThan">
      <formula>0</formula>
    </cfRule>
  </conditionalFormatting>
  <conditionalFormatting sqref="P12 P18">
    <cfRule type="cellIs" dxfId="48" priority="10" stopIfTrue="1" operator="lessThan">
      <formula>0</formula>
    </cfRule>
  </conditionalFormatting>
  <conditionalFormatting sqref="P13">
    <cfRule type="cellIs" dxfId="47" priority="9" stopIfTrue="1" operator="lessThan">
      <formula>0</formula>
    </cfRule>
  </conditionalFormatting>
  <conditionalFormatting sqref="P15">
    <cfRule type="cellIs" dxfId="46" priority="8" stopIfTrue="1" operator="lessThan">
      <formula>0</formula>
    </cfRule>
  </conditionalFormatting>
  <conditionalFormatting sqref="P14">
    <cfRule type="cellIs" dxfId="45" priority="7" stopIfTrue="1" operator="lessThan">
      <formula>0</formula>
    </cfRule>
  </conditionalFormatting>
  <conditionalFormatting sqref="P16">
    <cfRule type="cellIs" dxfId="44" priority="6" stopIfTrue="1" operator="lessThan">
      <formula>0</formula>
    </cfRule>
  </conditionalFormatting>
  <conditionalFormatting sqref="P10">
    <cfRule type="cellIs" dxfId="43" priority="5" stopIfTrue="1" operator="lessThan">
      <formula>0</formula>
    </cfRule>
  </conditionalFormatting>
  <conditionalFormatting sqref="O19:P19">
    <cfRule type="cellIs" dxfId="42" priority="4" stopIfTrue="1" operator="lessThan">
      <formula>0</formula>
    </cfRule>
  </conditionalFormatting>
  <conditionalFormatting sqref="O19">
    <cfRule type="cellIs" dxfId="41" priority="3" stopIfTrue="1" operator="lessThan">
      <formula>0</formula>
    </cfRule>
  </conditionalFormatting>
  <conditionalFormatting sqref="P19">
    <cfRule type="cellIs" dxfId="40" priority="2" stopIfTrue="1" operator="lessThan">
      <formula>0</formula>
    </cfRule>
  </conditionalFormatting>
  <conditionalFormatting sqref="P19">
    <cfRule type="cellIs" dxfId="39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F12" sqref="F12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>+(C9/C8-1)*100</f>
        <v>437.89159676472968</v>
      </c>
      <c r="F9" s="115">
        <f t="shared" ref="F9" si="1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>+(C10/C9-1)*100</f>
        <v>-61.50899277397631</v>
      </c>
      <c r="F10" s="8">
        <f t="shared" ref="F10" si="2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>+(C11/C10-1)*100</f>
        <v>-37.72357887517478</v>
      </c>
      <c r="F11" s="119">
        <f t="shared" ref="F11" si="3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>+(C12/C11-1)*100</f>
        <v>10.692598009015386</v>
      </c>
      <c r="F12" s="8">
        <f t="shared" ref="F12" si="4">+(C12/D12-1)*100</f>
        <v>91.483488745431103</v>
      </c>
    </row>
    <row r="13" spans="2:15">
      <c r="B13" s="111">
        <v>44348</v>
      </c>
      <c r="C13" s="113"/>
      <c r="D13" s="113"/>
      <c r="E13" s="115"/>
      <c r="F13" s="115"/>
    </row>
    <row r="14" spans="2:15">
      <c r="B14" s="111">
        <v>44378</v>
      </c>
      <c r="C14" s="104"/>
      <c r="D14" s="118"/>
      <c r="E14" s="6"/>
      <c r="F14" s="6"/>
    </row>
    <row r="15" spans="2:15">
      <c r="B15" s="111">
        <v>44409</v>
      </c>
      <c r="C15" s="113"/>
      <c r="D15" s="113"/>
      <c r="E15" s="115"/>
      <c r="F15" s="115"/>
    </row>
    <row r="16" spans="2:15">
      <c r="B16" s="111">
        <v>44440</v>
      </c>
      <c r="C16" s="104"/>
      <c r="D16" s="118"/>
      <c r="E16" s="6"/>
      <c r="F16" s="6"/>
    </row>
    <row r="17" spans="2:6">
      <c r="B17" s="111">
        <v>44470</v>
      </c>
      <c r="C17" s="113"/>
      <c r="D17" s="113"/>
      <c r="E17" s="119"/>
      <c r="F17" s="119"/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1134076604.5700002</v>
      </c>
      <c r="D20" s="19">
        <f>SUM(D8:D19)</f>
        <v>648896944.3900001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226815320.91400003</v>
      </c>
      <c r="D22" s="113">
        <f>+AVERAGE(D8:D19)</f>
        <v>129779388.87800002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8">
    <cfRule type="cellIs" dxfId="38" priority="40" stopIfTrue="1" operator="lessThan">
      <formula>0</formula>
    </cfRule>
  </conditionalFormatting>
  <conditionalFormatting sqref="E12">
    <cfRule type="cellIs" dxfId="37" priority="39" stopIfTrue="1" operator="lessThan">
      <formula>0</formula>
    </cfRule>
  </conditionalFormatting>
  <conditionalFormatting sqref="F11">
    <cfRule type="cellIs" dxfId="36" priority="9" stopIfTrue="1" operator="lessThan">
      <formula>0</formula>
    </cfRule>
  </conditionalFormatting>
  <conditionalFormatting sqref="E16">
    <cfRule type="cellIs" dxfId="35" priority="12" stopIfTrue="1" operator="lessThan">
      <formula>0</formula>
    </cfRule>
  </conditionalFormatting>
  <conditionalFormatting sqref="E14">
    <cfRule type="cellIs" dxfId="34" priority="13" stopIfTrue="1" operator="lessThan">
      <formula>0</formula>
    </cfRule>
  </conditionalFormatting>
  <conditionalFormatting sqref="F10 F12">
    <cfRule type="cellIs" dxfId="33" priority="10" stopIfTrue="1" operator="lessThan">
      <formula>0</formula>
    </cfRule>
  </conditionalFormatting>
  <conditionalFormatting sqref="E18">
    <cfRule type="cellIs" dxfId="32" priority="14" stopIfTrue="1" operator="lessThan">
      <formula>0</formula>
    </cfRule>
  </conditionalFormatting>
  <conditionalFormatting sqref="F14">
    <cfRule type="cellIs" dxfId="31" priority="7" stopIfTrue="1" operator="lessThan">
      <formula>0</formula>
    </cfRule>
  </conditionalFormatting>
  <conditionalFormatting sqref="E17">
    <cfRule type="cellIs" dxfId="30" priority="11" stopIfTrue="1" operator="lessThan">
      <formula>0</formula>
    </cfRule>
  </conditionalFormatting>
  <conditionalFormatting sqref="F18">
    <cfRule type="cellIs" dxfId="29" priority="8" stopIfTrue="1" operator="lessThan">
      <formula>0</formula>
    </cfRule>
  </conditionalFormatting>
  <conditionalFormatting sqref="F16">
    <cfRule type="cellIs" dxfId="28" priority="6" stopIfTrue="1" operator="lessThan">
      <formula>0</formula>
    </cfRule>
  </conditionalFormatting>
  <conditionalFormatting sqref="F17">
    <cfRule type="cellIs" dxfId="27" priority="5" stopIfTrue="1" operator="lessThan">
      <formula>0</formula>
    </cfRule>
  </conditionalFormatting>
  <conditionalFormatting sqref="F8">
    <cfRule type="cellIs" dxfId="26" priority="4" stopIfTrue="1" operator="lessThan">
      <formula>0</formula>
    </cfRule>
  </conditionalFormatting>
  <conditionalFormatting sqref="E11">
    <cfRule type="cellIs" dxfId="25" priority="2" stopIfTrue="1" operator="lessThan">
      <formula>0</formula>
    </cfRule>
  </conditionalFormatting>
  <conditionalFormatting sqref="E10">
    <cfRule type="cellIs" dxfId="24" priority="3" stopIfTrue="1" operator="lessThan">
      <formula>0</formula>
    </cfRule>
  </conditionalFormatting>
  <conditionalFormatting sqref="E19">
    <cfRule type="cellIs" dxfId="2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H12" sqref="H12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>+(C9/C8-1)*100</f>
        <v>747.61705015202574</v>
      </c>
      <c r="F9" s="124">
        <f t="shared" ref="F9" si="1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>+(C10/C9-1)*100</f>
        <v>219.03960805821129</v>
      </c>
      <c r="F10" s="9">
        <f t="shared" ref="F10" si="2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>+(C11/C10-1)*100</f>
        <v>-61.117842421534739</v>
      </c>
      <c r="F11" s="124">
        <f t="shared" ref="F11" si="3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>+(C12/C11-1)*100</f>
        <v>3.200492868502125</v>
      </c>
      <c r="F12" s="9">
        <f t="shared" ref="F12" si="4">+(C12/D12-1)*100</f>
        <v>95.554042782965482</v>
      </c>
    </row>
    <row r="13" spans="2:6">
      <c r="B13" s="111">
        <v>44348</v>
      </c>
      <c r="C13" s="113"/>
      <c r="D13" s="113"/>
      <c r="E13" s="124"/>
      <c r="F13" s="124"/>
    </row>
    <row r="14" spans="2:6">
      <c r="B14" s="111">
        <v>44378</v>
      </c>
      <c r="C14" s="104"/>
      <c r="D14" s="118"/>
      <c r="E14" s="9"/>
      <c r="F14" s="9"/>
    </row>
    <row r="15" spans="2:6">
      <c r="B15" s="111">
        <v>44409</v>
      </c>
      <c r="C15" s="113"/>
      <c r="D15" s="113"/>
      <c r="E15" s="124"/>
      <c r="F15" s="124"/>
    </row>
    <row r="16" spans="2:6">
      <c r="B16" s="111">
        <v>44440</v>
      </c>
      <c r="C16" s="104"/>
      <c r="D16" s="118"/>
      <c r="E16" s="9"/>
      <c r="F16" s="9"/>
    </row>
    <row r="17" spans="2:8">
      <c r="B17" s="111">
        <v>44470</v>
      </c>
      <c r="C17" s="113"/>
      <c r="D17" s="113"/>
      <c r="E17" s="119"/>
      <c r="F17" s="124"/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2598618838.0500002</v>
      </c>
      <c r="D20" s="19">
        <f>SUM(D8:D19)</f>
        <v>1504065672.9100001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519723767.61000001</v>
      </c>
      <c r="D22" s="113">
        <f>+AVERAGE(D8:D19)</f>
        <v>300813134.58200002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F8">
    <cfRule type="cellIs" dxfId="22" priority="21" stopIfTrue="1" operator="lessThan">
      <formula>0</formula>
    </cfRule>
  </conditionalFormatting>
  <conditionalFormatting sqref="E12">
    <cfRule type="cellIs" dxfId="21" priority="24" stopIfTrue="1" operator="lessThan">
      <formula>0</formula>
    </cfRule>
  </conditionalFormatting>
  <conditionalFormatting sqref="E14">
    <cfRule type="cellIs" dxfId="20" priority="18" stopIfTrue="1" operator="lessThan">
      <formula>0</formula>
    </cfRule>
  </conditionalFormatting>
  <conditionalFormatting sqref="E16">
    <cfRule type="cellIs" dxfId="19" priority="13" stopIfTrue="1" operator="lessThan">
      <formula>0</formula>
    </cfRule>
  </conditionalFormatting>
  <conditionalFormatting sqref="F14">
    <cfRule type="cellIs" dxfId="18" priority="10" stopIfTrue="1" operator="lessThan">
      <formula>0</formula>
    </cfRule>
  </conditionalFormatting>
  <conditionalFormatting sqref="F10 F12">
    <cfRule type="cellIs" dxfId="17" priority="12" stopIfTrue="1" operator="lessThan">
      <formula>0</formula>
    </cfRule>
  </conditionalFormatting>
  <conditionalFormatting sqref="F16">
    <cfRule type="cellIs" dxfId="16" priority="9" stopIfTrue="1" operator="lessThan">
      <formula>0</formula>
    </cfRule>
  </conditionalFormatting>
  <conditionalFormatting sqref="E8">
    <cfRule type="cellIs" dxfId="15" priority="7" stopIfTrue="1" operator="lessThan">
      <formula>0</formula>
    </cfRule>
  </conditionalFormatting>
  <conditionalFormatting sqref="E11">
    <cfRule type="cellIs" dxfId="14" priority="5" stopIfTrue="1" operator="lessThan">
      <formula>0</formula>
    </cfRule>
  </conditionalFormatting>
  <conditionalFormatting sqref="E10">
    <cfRule type="cellIs" dxfId="13" priority="6" stopIfTrue="1" operator="lessThan">
      <formula>0</formula>
    </cfRule>
  </conditionalFormatting>
  <conditionalFormatting sqref="E9">
    <cfRule type="cellIs" dxfId="12" priority="4" stopIfTrue="1" operator="lessThan">
      <formula>0</formula>
    </cfRule>
  </conditionalFormatting>
  <conditionalFormatting sqref="E17">
    <cfRule type="cellIs" dxfId="11" priority="3" stopIfTrue="1" operator="lessThan">
      <formula>0</formula>
    </cfRule>
  </conditionalFormatting>
  <conditionalFormatting sqref="E18">
    <cfRule type="cellIs" dxfId="10" priority="2" stopIfTrue="1" operator="lessThan">
      <formula>0</formula>
    </cfRule>
  </conditionalFormatting>
  <conditionalFormatting sqref="F18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16" sqref="H16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>+(C10/C9-1)*100</f>
        <v>8.4383954968867627</v>
      </c>
      <c r="F10" s="124">
        <f t="shared" ref="F10" si="1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>+(C11/C10-1)*100</f>
        <v>32.152952214776384</v>
      </c>
      <c r="F11" s="9">
        <f t="shared" ref="F11" si="2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>+(C12/C11-1)*100</f>
        <v>-11.810446931191077</v>
      </c>
      <c r="F12" s="124">
        <f t="shared" ref="F12" si="3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>+(C13/C12-1)*100</f>
        <v>6.1034962450502439</v>
      </c>
      <c r="F13" s="9">
        <f t="shared" ref="F13" si="4">+(C13/D13-1)*100</f>
        <v>168.23289971704332</v>
      </c>
    </row>
    <row r="14" spans="2:6">
      <c r="B14" s="22">
        <v>45078</v>
      </c>
      <c r="C14" s="113"/>
      <c r="D14" s="113"/>
      <c r="E14" s="132"/>
      <c r="F14" s="124"/>
    </row>
    <row r="15" spans="2:6">
      <c r="B15" s="22">
        <v>45108</v>
      </c>
      <c r="C15" s="126"/>
      <c r="D15" s="118"/>
      <c r="E15" s="9"/>
      <c r="F15" s="9"/>
    </row>
    <row r="16" spans="2:6">
      <c r="B16" s="22">
        <v>45139</v>
      </c>
      <c r="C16" s="113"/>
      <c r="D16" s="113"/>
      <c r="E16" s="124"/>
      <c r="F16" s="124"/>
    </row>
    <row r="17" spans="2:6">
      <c r="B17" s="22">
        <v>45170</v>
      </c>
      <c r="C17" s="104"/>
      <c r="D17" s="118"/>
      <c r="E17" s="9"/>
      <c r="F17" s="9"/>
    </row>
    <row r="18" spans="2:6">
      <c r="B18" s="22">
        <v>45200</v>
      </c>
      <c r="C18" s="113"/>
      <c r="D18" s="113"/>
      <c r="E18" s="132"/>
      <c r="F18" s="124"/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1960132821.1100001</v>
      </c>
      <c r="D21" s="19">
        <f>SUM(D9:D20)</f>
        <v>692803553.12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392026564.222</v>
      </c>
      <c r="D23" s="113">
        <f>+AVERAGE(D9:D20)</f>
        <v>138560710.62400001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8" priority="12" stopIfTrue="1" operator="lessThan">
      <formula>0</formula>
    </cfRule>
  </conditionalFormatting>
  <conditionalFormatting sqref="E11 E13">
    <cfRule type="cellIs" dxfId="7" priority="15" stopIfTrue="1" operator="lessThan">
      <formula>0</formula>
    </cfRule>
  </conditionalFormatting>
  <conditionalFormatting sqref="E15">
    <cfRule type="cellIs" dxfId="6" priority="10" stopIfTrue="1" operator="lessThan">
      <formula>0</formula>
    </cfRule>
  </conditionalFormatting>
  <conditionalFormatting sqref="E17">
    <cfRule type="cellIs" dxfId="5" priority="8" stopIfTrue="1" operator="lessThan">
      <formula>0</formula>
    </cfRule>
  </conditionalFormatting>
  <conditionalFormatting sqref="F11 F13">
    <cfRule type="cellIs" dxfId="4" priority="6" stopIfTrue="1" operator="lessThan">
      <formula>0</formula>
    </cfRule>
  </conditionalFormatting>
  <conditionalFormatting sqref="F15">
    <cfRule type="cellIs" dxfId="3" priority="4" stopIfTrue="1" operator="lessThan">
      <formula>0</formula>
    </cfRule>
  </conditionalFormatting>
  <conditionalFormatting sqref="F17">
    <cfRule type="cellIs" dxfId="2" priority="3" stopIfTrue="1" operator="lessThan">
      <formula>0</formula>
    </cfRule>
  </conditionalFormatting>
  <conditionalFormatting sqref="E19">
    <cfRule type="cellIs" dxfId="1" priority="2" stopIfTrue="1" operator="lessThan">
      <formula>0</formula>
    </cfRule>
  </conditionalFormatting>
  <conditionalFormatting sqref="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2023-03-02T15:30:06Z</cp:lastPrinted>
  <dcterms:created xsi:type="dcterms:W3CDTF">2020-06-22T13:36:33Z</dcterms:created>
  <dcterms:modified xsi:type="dcterms:W3CDTF">2023-06-02T12:57:27Z</dcterms:modified>
</cp:coreProperties>
</file>