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3\2. Subdirección Control de Gestión\1. Análisis AGT\Recaudación\Marzo 2023\"/>
    </mc:Choice>
  </mc:AlternateContent>
  <xr:revisionPtr revIDLastSave="0" documentId="8_{FC34ABEC-B5A6-48BD-B286-5EF6B95B83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2" r:id="rId1"/>
    <sheet name="1. Rec Mensual y Acumulada 2023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9" l="1"/>
  <c r="E11" i="9"/>
  <c r="F10" i="8"/>
  <c r="E10" i="8"/>
  <c r="F10" i="5"/>
  <c r="E10" i="5"/>
  <c r="S10" i="4"/>
  <c r="R10" i="4"/>
  <c r="P10" i="4"/>
  <c r="O10" i="4"/>
  <c r="M10" i="4"/>
  <c r="L10" i="4" s="1"/>
  <c r="G10" i="4"/>
  <c r="F10" i="4" s="1"/>
  <c r="J10" i="4" l="1"/>
  <c r="D10" i="4"/>
  <c r="D11" i="6" l="1"/>
  <c r="J10" i="1"/>
  <c r="H10" i="1"/>
  <c r="E10" i="9"/>
  <c r="F10" i="9"/>
  <c r="E9" i="8"/>
  <c r="F9" i="8"/>
  <c r="F9" i="5"/>
  <c r="S9" i="4"/>
  <c r="R9" i="4"/>
  <c r="P9" i="4"/>
  <c r="O9" i="4"/>
  <c r="M9" i="4" l="1"/>
  <c r="L9" i="4" s="1"/>
  <c r="G9" i="4"/>
  <c r="F9" i="4" s="1"/>
  <c r="D9" i="4"/>
  <c r="J9" i="4" l="1"/>
  <c r="H9" i="1"/>
  <c r="J9" i="1" s="1"/>
  <c r="N20" i="3"/>
  <c r="N14" i="11"/>
  <c r="E8" i="2"/>
  <c r="G14" i="7" l="1"/>
  <c r="G12" i="7"/>
  <c r="F20" i="7"/>
  <c r="F19" i="7"/>
  <c r="F18" i="7"/>
  <c r="F15" i="7"/>
  <c r="F14" i="7"/>
  <c r="F13" i="7"/>
  <c r="F12" i="7"/>
  <c r="F11" i="7"/>
  <c r="F10" i="7"/>
  <c r="G11" i="2" l="1"/>
  <c r="F11" i="2"/>
  <c r="G10" i="2"/>
  <c r="G9" i="2"/>
  <c r="E16" i="2" l="1"/>
  <c r="D16" i="2"/>
  <c r="D8" i="2" l="1"/>
  <c r="G8" i="2" s="1"/>
  <c r="K14" i="2" l="1"/>
  <c r="K13" i="2"/>
  <c r="K12" i="2"/>
  <c r="G12" i="2"/>
  <c r="K9" i="2" l="1"/>
  <c r="K10" i="2"/>
  <c r="D22" i="8" l="1"/>
  <c r="F9" i="9" l="1"/>
  <c r="F8" i="8"/>
  <c r="R8" i="4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4" i="2"/>
  <c r="G17" i="2"/>
  <c r="G18" i="2"/>
  <c r="G19" i="2"/>
  <c r="C24" i="1"/>
  <c r="H8" i="1"/>
  <c r="M14" i="11"/>
  <c r="C8" i="5"/>
  <c r="E9" i="5" s="1"/>
  <c r="F8" i="5" l="1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H21" i="1" l="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M8" i="4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F17" i="7" l="1"/>
  <c r="G9" i="7"/>
  <c r="I15" i="2"/>
  <c r="I20" i="2" s="1"/>
  <c r="K8" i="2"/>
  <c r="G17" i="7"/>
  <c r="D16" i="7"/>
  <c r="D21" i="7" s="1"/>
  <c r="F9" i="7"/>
  <c r="F8" i="4"/>
  <c r="D8" i="4"/>
  <c r="F8" i="2"/>
  <c r="C9" i="6"/>
  <c r="D10" i="6" s="1"/>
  <c r="M20" i="3"/>
  <c r="M22" i="4"/>
  <c r="M20" i="4"/>
  <c r="D15" i="2"/>
  <c r="G22" i="4"/>
  <c r="G20" i="4"/>
  <c r="D20" i="4" s="1"/>
  <c r="L8" i="4"/>
  <c r="J8" i="4"/>
  <c r="J21" i="1"/>
  <c r="E22" i="1" s="1"/>
  <c r="H24" i="1"/>
  <c r="E16" i="7"/>
  <c r="J8" i="2"/>
  <c r="F16" i="7" l="1"/>
  <c r="K15" i="2"/>
  <c r="G16" i="7"/>
  <c r="C21" i="6"/>
  <c r="J15" i="2"/>
  <c r="J20" i="2" s="1"/>
  <c r="G15" i="2"/>
  <c r="C22" i="1"/>
  <c r="J20" i="4"/>
  <c r="L20" i="4"/>
  <c r="G22" i="1"/>
  <c r="I22" i="1"/>
  <c r="F22" i="1"/>
  <c r="D22" i="1"/>
  <c r="H22" i="1"/>
  <c r="F20" i="4"/>
  <c r="J22" i="1"/>
  <c r="F15" i="2"/>
  <c r="D20" i="2"/>
  <c r="G20" i="2" s="1"/>
  <c r="E21" i="7"/>
  <c r="G21" i="7" s="1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<sst xmlns="http://schemas.openxmlformats.org/spreadsheetml/2006/main" count="171" uniqueCount="88">
  <si>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</si>
  <si>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</si>
  <si>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</si>
  <si>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</si>
  <si>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</si>
  <si>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</si>
  <si>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</si>
  <si>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</si>
  <si>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</si>
  <si>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</si>
  <si>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</si>
  <si>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</si>
  <si>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</si>
  <si>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</si>
  <si>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</si>
  <si>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</si>
  <si>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</si>
  <si>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</si>
  <si>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</si>
  <si>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</si>
  <si>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</si>
  <si>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</si>
  <si>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</si>
  <si>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</si>
  <si>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</si>
  <si>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</si>
  <si>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</si>
  <si>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</si>
  <si>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</si>
  <si>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</si>
  <si>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</si>
  <si>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</si>
  <si>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</si>
  <si>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</si>
  <si>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</si>
  <si>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</si>
  <si>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</si>
  <si>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</si>
  <si>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</si>
  <si>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</si>
  <si>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</si>
  <si>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</si>
  <si>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</si>
  <si>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</si>
  <si>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</si>
  <si>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</si>
  <si>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</si>
  <si>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</si>
  <si>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</si>
  <si>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</si>
  <si>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</si>
  <si>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</si>
  <si>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</si>
  <si>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</si>
  <si>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</si>
  <si>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</si>
  <si>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</si>
  <si>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</si>
  <si>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</si>
  <si>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</si>
  <si>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>Variación
Mensual %</t>
  </si>
  <si>
    <t>Variación
Interanual %</t>
  </si>
  <si>
    <t>Participación %</t>
  </si>
  <si>
    <t>RECAUDACIÓN INMOBILIARIO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</si>
  <si>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</si>
  <si>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</si>
  <si>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</si>
  <si>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</si>
  <si>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</si>
  <si>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</si>
  <si>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 xml:space="preserve"> RECAUDACIÓN MENSUAL Y ACUMULADA AÑO 2023</t>
  </si>
  <si>
    <t>RECAUDACIÓN AÑO 2023. VARIACIÓN MENSUAL - INTERANUAL</t>
  </si>
  <si>
    <t>RECAUDACIÓN INGRESOS BRUTOS 2023</t>
  </si>
  <si>
    <t>RECAUDACION INGRESOS BRUTOS 2022</t>
  </si>
  <si>
    <t>Variación Mensual 2023</t>
  </si>
  <si>
    <t>Variación Interanual 2023</t>
  </si>
  <si>
    <t>2023 (*)</t>
  </si>
  <si>
    <t>Recaudación
Febrero 2023</t>
  </si>
  <si>
    <t>Recaudación Anual por Impuesto  2012 - 2023</t>
  </si>
  <si>
    <t>Recaudación Total Mensual 2012 - 2023</t>
  </si>
  <si>
    <t>Informe Marzo 2023</t>
  </si>
  <si>
    <t>Fecha de Versión de Archivo:  03/04/2023</t>
  </si>
  <si>
    <t>MARZO 2023</t>
  </si>
  <si>
    <t>COMPARATIVO MES DE MARZO 2023 CON FEBRERO 2023 Y MARZO 2022</t>
  </si>
  <si>
    <t>Recaudación
Marzo 2023</t>
  </si>
  <si>
    <t>Recaudación
Marzo 2022</t>
  </si>
  <si>
    <t>Recaudación
 Acumulada hasta
Marzo 2023</t>
  </si>
  <si>
    <t>Recaudación
Acumulada hasta
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</si>
</sst>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BE0632"/>
      </patternFill>
    </fill>
    <fill>
      <patternFill patternType="solid">
        <fgColor theme="0"/>
        <bgColor rgb="FFEC73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0">
    <xf numFmtId="0" fontId="0" fillId="0" borderId="0" xfId="0"/>
    <xf numFmtId="43" fontId="6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17" fontId="7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7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6" fillId="2" borderId="0" xfId="0" applyFont="1" applyFill="1"/>
    <xf numFmtId="0" fontId="2" fillId="0" borderId="0" xfId="0" applyFont="1" applyAlignment="1">
      <alignment vertical="center"/>
    </xf>
    <xf numFmtId="166" fontId="10" fillId="6" borderId="1" xfId="1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7" fillId="8" borderId="3" xfId="0" applyFont="1" applyFill="1" applyBorder="1" applyAlignment="1">
      <alignment horizontal="center" vertical="center" wrapText="1"/>
    </xf>
    <xf numFmtId="17" fontId="6" fillId="5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17" fontId="6" fillId="13" borderId="1" xfId="0" applyNumberFormat="1" applyFont="1" applyFill="1" applyBorder="1" applyAlignment="1">
      <alignment horizontal="center" vertical="center" wrapText="1"/>
    </xf>
    <xf numFmtId="3" fontId="3" fillId="14" borderId="1" xfId="0" applyNumberFormat="1" applyFont="1" applyFill="1" applyBorder="1" applyAlignment="1">
      <alignment vertical="center" wrapText="1"/>
    </xf>
    <xf numFmtId="3" fontId="2" fillId="14" borderId="1" xfId="0" applyNumberFormat="1" applyFont="1" applyFill="1" applyBorder="1" applyAlignment="1">
      <alignment vertical="center" wrapText="1"/>
    </xf>
    <xf numFmtId="43" fontId="2" fillId="14" borderId="1" xfId="1" applyFont="1" applyFill="1" applyBorder="1" applyAlignment="1">
      <alignment vertical="center" wrapText="1"/>
    </xf>
    <xf numFmtId="0" fontId="3" fillId="15" borderId="0" xfId="0" applyFont="1" applyFill="1"/>
    <xf numFmtId="43" fontId="3" fillId="16" borderId="1" xfId="0" applyNumberFormat="1" applyFont="1" applyFill="1" applyBorder="1" applyAlignment="1">
      <alignment horizontal="center" vertical="center" wrapText="1"/>
    </xf>
    <xf numFmtId="43" fontId="2" fillId="16" borderId="1" xfId="0" applyNumberFormat="1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166" fontId="11" fillId="7" borderId="1" xfId="1" applyNumberFormat="1" applyFont="1" applyFill="1" applyBorder="1" applyAlignment="1">
      <alignment vertical="center" wrapText="1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0" fontId="7" fillId="8" borderId="4" xfId="0" applyFont="1" applyFill="1" applyBorder="1" applyAlignment="1">
      <alignment horizontal="center" vertical="center" wrapText="1"/>
    </xf>
    <xf numFmtId="166" fontId="3" fillId="11" borderId="2" xfId="1" applyNumberFormat="1" applyFont="1" applyFill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166" fontId="6" fillId="3" borderId="2" xfId="1" applyNumberFormat="1" applyFont="1" applyFill="1" applyBorder="1" applyAlignment="1">
      <alignment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6" fillId="3" borderId="4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22" fillId="7" borderId="1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20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20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20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vertical="center" wrapText="1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20" fillId="0" borderId="3" xfId="1" applyNumberFormat="1" applyFont="1" applyBorder="1" applyAlignment="1">
      <alignment vertical="center"/>
    </xf>
    <xf numFmtId="166" fontId="6" fillId="2" borderId="7" xfId="0" applyNumberFormat="1" applyFont="1" applyFill="1" applyBorder="1" applyAlignment="1">
      <alignment vertical="center" wrapText="1"/>
    </xf>
    <xf numFmtId="2" fontId="6" fillId="12" borderId="1" xfId="2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3" fillId="0" borderId="0" xfId="0" applyFont="1"/>
    <xf numFmtId="166" fontId="3" fillId="0" borderId="0" xfId="0" applyNumberFormat="1" applyFont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4" fontId="24" fillId="7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2" fontId="4" fillId="11" borderId="0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4" fontId="24" fillId="7" borderId="1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6" fontId="20" fillId="0" borderId="0" xfId="1" applyNumberFormat="1" applyFont="1" applyAlignment="1">
      <alignment vertical="center" wrapText="1"/>
    </xf>
    <xf numFmtId="17" fontId="6" fillId="5" borderId="1" xfId="0" applyNumberFormat="1" applyFont="1" applyFill="1" applyBorder="1" applyAlignment="1">
      <alignment horizontal="left" vertical="center" wrapText="1"/>
    </xf>
    <xf numFmtId="17" fontId="6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horizontal="center" vertical="center" wrapText="1"/>
    </xf>
    <xf numFmtId="4" fontId="19" fillId="7" borderId="1" xfId="0" applyNumberFormat="1" applyFont="1" applyFill="1" applyBorder="1" applyAlignment="1">
      <alignment horizontal="center" wrapText="1"/>
    </xf>
    <xf numFmtId="43" fontId="3" fillId="0" borderId="0" xfId="0" applyNumberFormat="1" applyFont="1" applyAlignment="1">
      <alignment vertical="center" wrapText="1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3" fontId="8" fillId="7" borderId="2" xfId="1" applyFont="1" applyFill="1" applyBorder="1" applyAlignment="1">
      <alignment horizontal="left" vertical="center" wrapText="1"/>
    </xf>
    <xf numFmtId="43" fontId="8" fillId="7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158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A50021"/>
      <color rgb="FFCC8E9D"/>
      <color rgb="FF0000FF"/>
      <color rgb="FFCC0000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2023'!$B$5:$I$5</c:f>
              <c:strCache>
                <c:ptCount val="1"/>
                <c:pt idx="0">
                  <c:v> RECAUDACIÓN MENSUAL Y ACUMULADA AÑO 2023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2023'!$B$8:$B$19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'1. Rec Mensual y Acumulada 2023'!$J$8:$J$19</c:f>
              <c:numCache>
                <c:formatCode>#,##0</c:formatCode>
                <c:ptCount val="12"/>
                <c:pt idx="0">
                  <c:v>4043461870.7199993</c:v>
                </c:pt>
                <c:pt idx="1">
                  <c:v>4224191365.54</c:v>
                </c:pt>
                <c:pt idx="2">
                  <c:v>5647869064.0100012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14.72</c:v>
                </c:pt>
                <c:pt idx="1">
                  <c:v>4.4696722906853781</c:v>
                </c:pt>
                <c:pt idx="2" formatCode="0.00">
                  <c:v>33.702964076960207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>
              <a:solidFill>
                <a:srgbClr val="A5002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101.16</c:v>
                </c:pt>
                <c:pt idx="1">
                  <c:v>106.83</c:v>
                </c:pt>
                <c:pt idx="2" formatCode="0.00">
                  <c:v>103.33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Marzo 2023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Marzo 2023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869480660.09000003</c:v>
                </c:pt>
                <c:pt idx="1">
                  <c:v>2459299856.5700002</c:v>
                </c:pt>
                <c:pt idx="2">
                  <c:v>210281857.86000001</c:v>
                </c:pt>
                <c:pt idx="3">
                  <c:v>1214020184.47</c:v>
                </c:pt>
                <c:pt idx="4">
                  <c:v>458818512.75999999</c:v>
                </c:pt>
                <c:pt idx="5">
                  <c:v>279716.46999999997</c:v>
                </c:pt>
                <c:pt idx="6">
                  <c:v>435688275.79000002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Marzo 2023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Marzo 2023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2699232832.4900002</c:v>
                </c:pt>
                <c:pt idx="1">
                  <c:v>6455584735.3099995</c:v>
                </c:pt>
                <c:pt idx="2">
                  <c:v>858161973.58000004</c:v>
                </c:pt>
                <c:pt idx="3">
                  <c:v>1639436837.49</c:v>
                </c:pt>
                <c:pt idx="4">
                  <c:v>1126176252.9100001</c:v>
                </c:pt>
                <c:pt idx="5">
                  <c:v>414949.06999999995</c:v>
                </c:pt>
                <c:pt idx="6">
                  <c:v>1136514719.4199998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anual'!A1"/><Relationship Id="rId1" Type="http://schemas.openxmlformats.org/officeDocument/2006/relationships/hyperlink" Target="#'1. Rec Mensual y Acumulada 2023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2023 -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561975</xdr:colOff>
      <xdr:row>0</xdr:row>
      <xdr:rowOff>171450</xdr:rowOff>
    </xdr:from>
    <xdr:to>
      <xdr:col>12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18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>
      <selection activeCell="P5" sqref="P5"/>
    </sheetView>
  </sheetViews>
  <sheetFormatPr baseColWidth="10" defaultColWidth="11.42578125" defaultRowHeight="18.75"/>
  <cols>
    <col min="1" max="1" width="2.7109375" style="10" customWidth="1"/>
    <col min="2" max="16384" width="11.42578125" style="10"/>
  </cols>
  <sheetData>
    <row r="1" spans="2:19" ht="46.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4"/>
      <c r="Q1" s="14"/>
      <c r="R1" s="14"/>
      <c r="S1" s="14"/>
    </row>
    <row r="2" spans="2:19" ht="46.5">
      <c r="B2" s="135" t="s">
        <v>51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"/>
      <c r="N2" s="14"/>
      <c r="O2" s="14"/>
      <c r="P2" s="14"/>
      <c r="Q2" s="14"/>
      <c r="R2" s="14"/>
      <c r="S2" s="14"/>
    </row>
    <row r="3" spans="2:19" ht="31.5">
      <c r="B3" s="134" t="s">
        <v>80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5"/>
      <c r="N3" s="15"/>
      <c r="O3" s="15"/>
      <c r="P3" s="15"/>
      <c r="Q3" s="15"/>
      <c r="R3" s="15"/>
      <c r="S3" s="15"/>
    </row>
    <row r="4" spans="2:19" ht="12.75" customHeight="1">
      <c r="B4" s="11"/>
      <c r="C4" s="11"/>
      <c r="D4" s="11"/>
      <c r="E4" s="11"/>
      <c r="F4" s="11"/>
      <c r="G4" s="11"/>
      <c r="H4" s="11"/>
      <c r="I4" s="13"/>
      <c r="J4" s="13"/>
      <c r="K4" s="13"/>
      <c r="L4" s="13"/>
      <c r="M4" s="13"/>
      <c r="N4" s="13"/>
      <c r="O4" s="13"/>
      <c r="P4" s="13"/>
    </row>
    <row r="22" spans="2:23">
      <c r="P22" s="13"/>
      <c r="Q22" s="13"/>
      <c r="R22" s="13"/>
      <c r="S22" s="13"/>
      <c r="T22" s="13"/>
      <c r="U22" s="13"/>
      <c r="V22" s="13"/>
      <c r="W22" s="13"/>
    </row>
    <row r="32" spans="2:23">
      <c r="B32" s="16" t="s">
        <v>81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17"/>
  <sheetViews>
    <sheetView showGridLines="0" topLeftCell="J1" workbookViewId="0">
      <selection activeCell="Q10" sqref="Q10"/>
    </sheetView>
  </sheetViews>
  <sheetFormatPr baseColWidth="10" defaultRowHeight="15.75"/>
  <cols>
    <col min="1" max="1" width="1.7109375" style="24" customWidth="1"/>
    <col min="2" max="2" width="25.140625" style="24" customWidth="1"/>
    <col min="3" max="11" width="25.7109375" style="24" customWidth="1"/>
    <col min="12" max="14" width="24" style="24" customWidth="1"/>
    <col min="15" max="16384" width="11.42578125" style="24"/>
  </cols>
  <sheetData>
    <row r="1" spans="2:14">
      <c r="C1" s="129"/>
    </row>
    <row r="2" spans="2:14">
      <c r="B2" s="2" t="s">
        <v>43</v>
      </c>
      <c r="E2" s="26" t="s">
        <v>82</v>
      </c>
    </row>
    <row r="3" spans="2:14">
      <c r="C3" s="129"/>
    </row>
    <row r="4" spans="2:14" ht="22.5" customHeight="1"/>
    <row r="5" spans="2:14">
      <c r="B5" s="169" t="s">
        <v>78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136" t="s">
        <v>9</v>
      </c>
      <c r="C6" s="136"/>
      <c r="D6" s="136"/>
    </row>
    <row r="7" spans="2:14" ht="54.95" customHeight="1">
      <c r="B7" s="28" t="s">
        <v>50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 t="s">
        <v>76</v>
      </c>
    </row>
    <row r="8" spans="2:14" ht="18" customHeight="1">
      <c r="B8" s="127" t="s">
        <v>12</v>
      </c>
      <c r="C8" s="31">
        <v>769809061.94999981</v>
      </c>
      <c r="D8" s="31">
        <v>1086124141.4499998</v>
      </c>
      <c r="E8" s="31">
        <v>1367043488.3669999</v>
      </c>
      <c r="F8" s="31">
        <v>1695427392.23</v>
      </c>
      <c r="G8" s="31">
        <v>2113847236.7300003</v>
      </c>
      <c r="H8" s="31">
        <v>2857078033.7299995</v>
      </c>
      <c r="I8" s="31">
        <v>3951949675.2900004</v>
      </c>
      <c r="J8" s="31">
        <v>5757757235.9899998</v>
      </c>
      <c r="K8" s="31">
        <v>7372440156.6599989</v>
      </c>
      <c r="L8" s="31">
        <v>12642404624.336748</v>
      </c>
      <c r="M8" s="31">
        <v>22476715001.219997</v>
      </c>
      <c r="N8" s="31">
        <v>9154817567.8000011</v>
      </c>
    </row>
    <row r="9" spans="2:14" ht="18" customHeight="1">
      <c r="B9" s="128" t="s">
        <v>13</v>
      </c>
      <c r="C9" s="33">
        <v>68928423.299999997</v>
      </c>
      <c r="D9" s="33">
        <v>88553071.010000005</v>
      </c>
      <c r="E9" s="33">
        <v>102897053.73999999</v>
      </c>
      <c r="F9" s="33">
        <v>131645993.02000025</v>
      </c>
      <c r="G9" s="33">
        <v>180325129.67999998</v>
      </c>
      <c r="H9" s="33">
        <v>254238121.78</v>
      </c>
      <c r="I9" s="33">
        <v>281501256.88999999</v>
      </c>
      <c r="J9" s="33">
        <v>433836002.39000005</v>
      </c>
      <c r="K9" s="33">
        <v>549070244.79000008</v>
      </c>
      <c r="L9" s="33">
        <v>766912169.63000011</v>
      </c>
      <c r="M9" s="33">
        <v>1216061926.23</v>
      </c>
      <c r="N9" s="33">
        <v>858161973.57999992</v>
      </c>
    </row>
    <row r="10" spans="2:14" ht="18" customHeight="1">
      <c r="B10" s="127" t="s">
        <v>14</v>
      </c>
      <c r="C10" s="31">
        <v>114185319.236</v>
      </c>
      <c r="D10" s="31">
        <v>171314316.29199997</v>
      </c>
      <c r="E10" s="31">
        <v>199658419.80000004</v>
      </c>
      <c r="F10" s="31">
        <v>259546799.98999998</v>
      </c>
      <c r="G10" s="31">
        <v>335593702.56</v>
      </c>
      <c r="H10" s="31">
        <v>439298178.9000001</v>
      </c>
      <c r="I10" s="31">
        <v>523620486.45999998</v>
      </c>
      <c r="J10" s="31">
        <v>802087375.03999996</v>
      </c>
      <c r="K10" s="31">
        <v>1057261180.7340002</v>
      </c>
      <c r="L10" s="31">
        <v>1808289297.4000003</v>
      </c>
      <c r="M10" s="31">
        <v>3641577253.5300002</v>
      </c>
      <c r="N10" s="31">
        <v>1639436837.49</v>
      </c>
    </row>
    <row r="11" spans="2:14" ht="18" customHeight="1">
      <c r="B11" s="127" t="s">
        <v>15</v>
      </c>
      <c r="C11" s="33">
        <v>69540782.319999993</v>
      </c>
      <c r="D11" s="33">
        <v>103424730.78999999</v>
      </c>
      <c r="E11" s="33">
        <v>130016729.01000001</v>
      </c>
      <c r="F11" s="33">
        <v>200587463.38999996</v>
      </c>
      <c r="G11" s="33">
        <v>262246903.27000001</v>
      </c>
      <c r="H11" s="33">
        <v>379229018.75</v>
      </c>
      <c r="I11" s="33">
        <v>459470433.07000005</v>
      </c>
      <c r="J11" s="33">
        <v>685624471.59000003</v>
      </c>
      <c r="K11" s="33">
        <v>732156175.38999987</v>
      </c>
      <c r="L11" s="33">
        <v>1311329892.95</v>
      </c>
      <c r="M11" s="33">
        <v>2124519415.5500002</v>
      </c>
      <c r="N11" s="33">
        <v>1126176252.9099998</v>
      </c>
    </row>
    <row r="12" spans="2:14" ht="18" customHeight="1">
      <c r="B12" s="127" t="s">
        <v>46</v>
      </c>
      <c r="C12" s="31">
        <v>1430288</v>
      </c>
      <c r="D12" s="31">
        <v>1934382.07</v>
      </c>
      <c r="E12" s="31">
        <v>1455559.1199999996</v>
      </c>
      <c r="F12" s="31">
        <v>1454615.42</v>
      </c>
      <c r="G12" s="31">
        <v>1522619.77</v>
      </c>
      <c r="H12" s="31">
        <v>1817114.78</v>
      </c>
      <c r="I12" s="31">
        <v>2011873.83</v>
      </c>
      <c r="J12" s="31">
        <v>874042.70000000007</v>
      </c>
      <c r="K12" s="31">
        <v>466783.38</v>
      </c>
      <c r="L12" s="31">
        <v>2278185.1500000004</v>
      </c>
      <c r="M12" s="31">
        <v>2787477.93</v>
      </c>
      <c r="N12" s="31">
        <v>414949.06999999995</v>
      </c>
    </row>
    <row r="13" spans="2:14" ht="18" customHeight="1">
      <c r="B13" s="127" t="s">
        <v>47</v>
      </c>
      <c r="C13" s="33">
        <v>142097580.99400002</v>
      </c>
      <c r="D13" s="33">
        <v>197401563.778</v>
      </c>
      <c r="E13" s="33">
        <v>247923905.24000001</v>
      </c>
      <c r="F13" s="33">
        <v>295244261.50999999</v>
      </c>
      <c r="G13" s="33">
        <v>431221549.86999995</v>
      </c>
      <c r="H13" s="33">
        <v>602814703.6099999</v>
      </c>
      <c r="I13" s="33">
        <v>787491435.97000003</v>
      </c>
      <c r="J13" s="33">
        <v>1180225887.6400001</v>
      </c>
      <c r="K13" s="33">
        <v>1382314742.224</v>
      </c>
      <c r="L13" s="33">
        <v>2440181442.6612496</v>
      </c>
      <c r="M13" s="33">
        <v>3943911904.46</v>
      </c>
      <c r="N13" s="33">
        <v>1136514719.4200001</v>
      </c>
    </row>
    <row r="14" spans="2:14" ht="21.95" customHeight="1">
      <c r="B14" s="130" t="s">
        <v>68</v>
      </c>
      <c r="C14" s="131">
        <f>SUM(C8:C13)</f>
        <v>1165991455.7999997</v>
      </c>
      <c r="D14" s="131">
        <f t="shared" ref="D14:L14" si="0">SUM(D8:D13)</f>
        <v>1648752205.3899999</v>
      </c>
      <c r="E14" s="131">
        <f t="shared" si="0"/>
        <v>2048995155.2769997</v>
      </c>
      <c r="F14" s="131">
        <f t="shared" si="0"/>
        <v>2583906525.5600004</v>
      </c>
      <c r="G14" s="131">
        <f t="shared" si="0"/>
        <v>3324757141.8800001</v>
      </c>
      <c r="H14" s="131">
        <f t="shared" si="0"/>
        <v>4534475171.5500002</v>
      </c>
      <c r="I14" s="131">
        <f t="shared" si="0"/>
        <v>6006045161.5100002</v>
      </c>
      <c r="J14" s="131">
        <f t="shared" si="0"/>
        <v>8860405015.3500004</v>
      </c>
      <c r="K14" s="131">
        <f t="shared" si="0"/>
        <v>11093709283.177998</v>
      </c>
      <c r="L14" s="131">
        <f t="shared" si="0"/>
        <v>18971395612.127998</v>
      </c>
      <c r="M14" s="131">
        <f t="shared" ref="M14:N14" si="1">SUM(M8:M13)</f>
        <v>33405572978.919994</v>
      </c>
      <c r="N14" s="131">
        <f t="shared" si="1"/>
        <v>13915522300.27</v>
      </c>
    </row>
    <row r="16" spans="2:14">
      <c r="B16" s="2" t="s">
        <v>48</v>
      </c>
    </row>
    <row r="17" spans="2:2">
      <c r="B17" s="2" t="s">
        <v>49</v>
      </c>
    </row>
  </sheetData>
  <mergeCells count="2">
    <mergeCell ref="B6:D6"/>
    <mergeCell ref="B5:N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20"/>
  <sheetViews>
    <sheetView showGridLines="0" workbookViewId="0">
      <selection activeCell="Q13" sqref="Q13"/>
    </sheetView>
  </sheetViews>
  <sheetFormatPr baseColWidth="10" defaultRowHeight="15.75"/>
  <cols>
    <col min="1" max="1" width="1.7109375" style="24" customWidth="1"/>
    <col min="2" max="2" width="18.28515625" style="129" customWidth="1"/>
    <col min="3" max="14" width="25.7109375" style="24" customWidth="1"/>
    <col min="15" max="16384" width="11.42578125" style="24"/>
  </cols>
  <sheetData>
    <row r="2" spans="2:14">
      <c r="B2" s="2" t="s">
        <v>43</v>
      </c>
      <c r="E2" s="26" t="s">
        <v>82</v>
      </c>
    </row>
    <row r="5" spans="2:14" ht="30" customHeight="1">
      <c r="B5" s="139" t="s">
        <v>79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>
      <c r="C6" s="24" t="s">
        <v>9</v>
      </c>
    </row>
    <row r="7" spans="2:14" ht="54.95" customHeight="1">
      <c r="B7" s="28" t="s">
        <v>0</v>
      </c>
      <c r="C7" s="28">
        <v>2012</v>
      </c>
      <c r="D7" s="28">
        <v>2013</v>
      </c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28">
        <v>2021</v>
      </c>
      <c r="M7" s="28">
        <v>2022</v>
      </c>
      <c r="N7" s="28">
        <v>2023</v>
      </c>
    </row>
    <row r="8" spans="2:14" ht="18" customHeight="1">
      <c r="B8" s="127" t="s">
        <v>23</v>
      </c>
      <c r="C8" s="31">
        <v>93053218</v>
      </c>
      <c r="D8" s="31">
        <v>135045479.19</v>
      </c>
      <c r="E8" s="31">
        <v>173682104.19</v>
      </c>
      <c r="F8" s="31">
        <v>183146473.13000003</v>
      </c>
      <c r="G8" s="31">
        <v>234991355.67000002</v>
      </c>
      <c r="H8" s="31">
        <v>326058273.89999998</v>
      </c>
      <c r="I8" s="31">
        <v>475165898.43000001</v>
      </c>
      <c r="J8" s="31">
        <v>624801012.17999995</v>
      </c>
      <c r="K8" s="31">
        <v>887894241.25</v>
      </c>
      <c r="L8" s="31">
        <v>1225703607.0999999</v>
      </c>
      <c r="M8" s="31">
        <v>2010060134.78</v>
      </c>
      <c r="N8" s="31">
        <v>4043461870.7199993</v>
      </c>
    </row>
    <row r="9" spans="2:14" ht="18" customHeight="1">
      <c r="B9" s="128" t="s">
        <v>24</v>
      </c>
      <c r="C9" s="33">
        <v>83615681.780000001</v>
      </c>
      <c r="D9" s="33">
        <v>123747100.92</v>
      </c>
      <c r="E9" s="33">
        <v>170691871.23699999</v>
      </c>
      <c r="F9" s="33">
        <v>215298311.63</v>
      </c>
      <c r="G9" s="33">
        <v>271235321</v>
      </c>
      <c r="H9" s="33">
        <v>326748404.93000001</v>
      </c>
      <c r="I9" s="33">
        <v>484716655.16999996</v>
      </c>
      <c r="J9" s="33">
        <v>634318841.96000004</v>
      </c>
      <c r="K9" s="33">
        <v>828196581.31999993</v>
      </c>
      <c r="L9" s="33">
        <v>1350995757.52</v>
      </c>
      <c r="M9" s="33">
        <v>2042395123.1800003</v>
      </c>
      <c r="N9" s="33">
        <v>4224191365.54</v>
      </c>
    </row>
    <row r="10" spans="2:14" ht="18" customHeight="1">
      <c r="B10" s="127" t="s">
        <v>25</v>
      </c>
      <c r="C10" s="31">
        <v>107558801.52</v>
      </c>
      <c r="D10" s="31">
        <v>148626673.41999999</v>
      </c>
      <c r="E10" s="31">
        <v>175434104.43000001</v>
      </c>
      <c r="F10" s="31">
        <v>253722016.00999999</v>
      </c>
      <c r="G10" s="31">
        <v>311997249</v>
      </c>
      <c r="H10" s="31">
        <v>402724864.41999996</v>
      </c>
      <c r="I10" s="31">
        <v>507812579.08000004</v>
      </c>
      <c r="J10" s="31">
        <v>758960510.50999975</v>
      </c>
      <c r="K10" s="31">
        <v>815394185.76999998</v>
      </c>
      <c r="L10" s="31">
        <v>1616880421.1200001</v>
      </c>
      <c r="M10" s="31">
        <v>2777621458.3199997</v>
      </c>
      <c r="N10" s="31">
        <v>5647869064.0100012</v>
      </c>
    </row>
    <row r="11" spans="2:14" ht="18" customHeight="1">
      <c r="B11" s="127" t="s">
        <v>26</v>
      </c>
      <c r="C11" s="33">
        <v>84357533.129999995</v>
      </c>
      <c r="D11" s="33">
        <v>128291640.74000001</v>
      </c>
      <c r="E11" s="33">
        <v>149076186.07999998</v>
      </c>
      <c r="F11" s="33">
        <v>209244928.51000002</v>
      </c>
      <c r="G11" s="33">
        <v>258649173.44</v>
      </c>
      <c r="H11" s="33">
        <v>431096195.15999997</v>
      </c>
      <c r="I11" s="33">
        <v>427885116.69000006</v>
      </c>
      <c r="J11" s="33">
        <v>773902202.31000006</v>
      </c>
      <c r="K11" s="33">
        <v>861718810.96999979</v>
      </c>
      <c r="L11" s="33">
        <v>1479728236.938</v>
      </c>
      <c r="M11" s="33">
        <v>2361924282.5299997</v>
      </c>
      <c r="N11" s="33"/>
    </row>
    <row r="12" spans="2:14" ht="18" customHeight="1">
      <c r="B12" s="127" t="s">
        <v>27</v>
      </c>
      <c r="C12" s="31">
        <v>92345216.579999998</v>
      </c>
      <c r="D12" s="31">
        <v>130360842.53</v>
      </c>
      <c r="E12" s="31">
        <v>155378235.94000003</v>
      </c>
      <c r="F12" s="31">
        <v>212803545.19999999</v>
      </c>
      <c r="G12" s="31">
        <v>252446063</v>
      </c>
      <c r="H12" s="31">
        <v>337035197.95999998</v>
      </c>
      <c r="I12" s="31">
        <v>473061429.61000001</v>
      </c>
      <c r="J12" s="31">
        <v>679813750.45000005</v>
      </c>
      <c r="K12" s="31">
        <v>926354484.51999998</v>
      </c>
      <c r="L12" s="31">
        <v>1341364987.5299997</v>
      </c>
      <c r="M12" s="31">
        <v>2462123733.6299996</v>
      </c>
      <c r="N12" s="31"/>
    </row>
    <row r="13" spans="2:14" ht="18" customHeight="1">
      <c r="B13" s="127" t="s">
        <v>28</v>
      </c>
      <c r="C13" s="33">
        <v>89985825.019999996</v>
      </c>
      <c r="D13" s="33">
        <v>134632252.89999998</v>
      </c>
      <c r="E13" s="33">
        <v>155564931.05000001</v>
      </c>
      <c r="F13" s="33">
        <v>207394303.23999998</v>
      </c>
      <c r="G13" s="33">
        <v>244867727.49000001</v>
      </c>
      <c r="H13" s="33">
        <v>347040141.88999999</v>
      </c>
      <c r="I13" s="33">
        <v>471786599.22000003</v>
      </c>
      <c r="J13" s="33">
        <v>723341155.8499999</v>
      </c>
      <c r="K13" s="33">
        <v>868021054.21999991</v>
      </c>
      <c r="L13" s="33">
        <v>1499868771.1600001</v>
      </c>
      <c r="M13" s="33">
        <v>2519801042.5099998</v>
      </c>
      <c r="N13" s="33"/>
    </row>
    <row r="14" spans="2:14" ht="18" customHeight="1">
      <c r="B14" s="127" t="s">
        <v>29</v>
      </c>
      <c r="C14" s="31">
        <v>99408193.699999988</v>
      </c>
      <c r="D14" s="31">
        <v>140183870.74000001</v>
      </c>
      <c r="E14" s="31">
        <v>167455870.07999992</v>
      </c>
      <c r="F14" s="31">
        <v>220610391.05000001</v>
      </c>
      <c r="G14" s="31">
        <v>280794807.10000002</v>
      </c>
      <c r="H14" s="31">
        <v>367932365.94999999</v>
      </c>
      <c r="I14" s="31">
        <v>489632003.91999996</v>
      </c>
      <c r="J14" s="31">
        <v>701468332.30999994</v>
      </c>
      <c r="K14" s="31">
        <v>902534257.64499998</v>
      </c>
      <c r="L14" s="31">
        <v>1602014975.5199995</v>
      </c>
      <c r="M14" s="31">
        <v>2974986156.6599998</v>
      </c>
      <c r="N14" s="31"/>
    </row>
    <row r="15" spans="2:14" ht="18" customHeight="1">
      <c r="B15" s="127" t="s">
        <v>30</v>
      </c>
      <c r="C15" s="33">
        <v>103435403.22999999</v>
      </c>
      <c r="D15" s="33">
        <v>163409068.56</v>
      </c>
      <c r="E15" s="33">
        <v>186573977.13</v>
      </c>
      <c r="F15" s="33">
        <v>214534199.12</v>
      </c>
      <c r="G15" s="33">
        <v>304751596.35000002</v>
      </c>
      <c r="H15" s="33">
        <v>377368836.86000001</v>
      </c>
      <c r="I15" s="33">
        <v>515125629.24000001</v>
      </c>
      <c r="J15" s="33">
        <v>787233583.19000006</v>
      </c>
      <c r="K15" s="33">
        <v>924316050.13999999</v>
      </c>
      <c r="L15" s="33">
        <v>1657447540.6099999</v>
      </c>
      <c r="M15" s="33">
        <v>3092355995.9400005</v>
      </c>
      <c r="N15" s="33"/>
    </row>
    <row r="16" spans="2:14" ht="18" customHeight="1">
      <c r="B16" s="127" t="s">
        <v>31</v>
      </c>
      <c r="C16" s="31">
        <v>96985719.5</v>
      </c>
      <c r="D16" s="31">
        <v>138404191.80000001</v>
      </c>
      <c r="E16" s="31">
        <v>171676418.88000003</v>
      </c>
      <c r="F16" s="31">
        <v>214924343.78</v>
      </c>
      <c r="G16" s="31">
        <v>287396434.56</v>
      </c>
      <c r="H16" s="31">
        <v>397273064.88</v>
      </c>
      <c r="I16" s="31">
        <v>519439161.48000002</v>
      </c>
      <c r="J16" s="31">
        <v>769264128.11000001</v>
      </c>
      <c r="K16" s="31">
        <v>908828172.30999982</v>
      </c>
      <c r="L16" s="31">
        <v>1746578856.9699998</v>
      </c>
      <c r="M16" s="31">
        <v>3105577967.1999998</v>
      </c>
      <c r="N16" s="31"/>
    </row>
    <row r="17" spans="2:14" ht="18" customHeight="1">
      <c r="B17" s="127" t="s">
        <v>32</v>
      </c>
      <c r="C17" s="33">
        <v>100148067.81999999</v>
      </c>
      <c r="D17" s="33">
        <v>133917047.47000001</v>
      </c>
      <c r="E17" s="33">
        <v>178411000.19</v>
      </c>
      <c r="F17" s="33">
        <v>212522494.07000026</v>
      </c>
      <c r="G17" s="33">
        <v>279068116.17000002</v>
      </c>
      <c r="H17" s="33">
        <v>406799420.68000001</v>
      </c>
      <c r="I17" s="33">
        <v>553435307.71000004</v>
      </c>
      <c r="J17" s="33">
        <v>773885855.1500001</v>
      </c>
      <c r="K17" s="33">
        <v>983872707.99999988</v>
      </c>
      <c r="L17" s="33">
        <v>1778604841.7</v>
      </c>
      <c r="M17" s="33">
        <v>3176923162.3199997</v>
      </c>
      <c r="N17" s="33"/>
    </row>
    <row r="18" spans="2:14" ht="18" customHeight="1">
      <c r="B18" s="127" t="s">
        <v>33</v>
      </c>
      <c r="C18" s="31">
        <v>110286391.72</v>
      </c>
      <c r="D18" s="31">
        <v>136031477.38</v>
      </c>
      <c r="E18" s="31">
        <v>183802698.44</v>
      </c>
      <c r="F18" s="31">
        <v>219945235.21000004</v>
      </c>
      <c r="G18" s="31">
        <v>294087388.65999997</v>
      </c>
      <c r="H18" s="31">
        <v>406812727.0999999</v>
      </c>
      <c r="I18" s="31">
        <v>555789894.17000008</v>
      </c>
      <c r="J18" s="31">
        <v>848534842.99000001</v>
      </c>
      <c r="K18" s="31">
        <v>1032492412.443</v>
      </c>
      <c r="L18" s="31">
        <v>1853532845.8</v>
      </c>
      <c r="M18" s="31">
        <v>3357224160.0899997</v>
      </c>
      <c r="N18" s="31"/>
    </row>
    <row r="19" spans="2:14" ht="18" customHeight="1">
      <c r="B19" s="127" t="s">
        <v>34</v>
      </c>
      <c r="C19" s="33">
        <v>104811403.80000003</v>
      </c>
      <c r="D19" s="33">
        <v>136102559.74000001</v>
      </c>
      <c r="E19" s="33">
        <v>181247757.62999991</v>
      </c>
      <c r="F19" s="33">
        <v>219760284.60999998</v>
      </c>
      <c r="G19" s="33">
        <v>304471909.44</v>
      </c>
      <c r="H19" s="33">
        <v>407585677.81999999</v>
      </c>
      <c r="I19" s="33">
        <v>532194886.79000008</v>
      </c>
      <c r="J19" s="33">
        <v>784880800.33999991</v>
      </c>
      <c r="K19" s="33">
        <v>1154100206.3399999</v>
      </c>
      <c r="L19" s="33">
        <v>1818674770.27</v>
      </c>
      <c r="M19" s="33">
        <v>3524579761.750001</v>
      </c>
      <c r="N19" s="33"/>
    </row>
    <row r="20" spans="2:14" ht="21.95" customHeight="1">
      <c r="B20" s="130" t="s">
        <v>35</v>
      </c>
      <c r="C20" s="131">
        <f>+SUM(C8:C19)</f>
        <v>1165991455.8</v>
      </c>
      <c r="D20" s="131">
        <f t="shared" ref="D20:L20" si="0">+SUM(D8:D19)</f>
        <v>1648752205.3900001</v>
      </c>
      <c r="E20" s="131">
        <f t="shared" si="0"/>
        <v>2048995155.2770002</v>
      </c>
      <c r="F20" s="131">
        <f t="shared" si="0"/>
        <v>2583906525.5599999</v>
      </c>
      <c r="G20" s="131">
        <f t="shared" si="0"/>
        <v>3324757141.8800001</v>
      </c>
      <c r="H20" s="131">
        <f t="shared" si="0"/>
        <v>4534475171.5499992</v>
      </c>
      <c r="I20" s="131">
        <f t="shared" si="0"/>
        <v>6006045161.5100002</v>
      </c>
      <c r="J20" s="131">
        <f t="shared" si="0"/>
        <v>8860405015.3500004</v>
      </c>
      <c r="K20" s="131">
        <f t="shared" si="0"/>
        <v>11093723164.927999</v>
      </c>
      <c r="L20" s="131">
        <f t="shared" si="0"/>
        <v>18971395612.237999</v>
      </c>
      <c r="M20" s="131">
        <f t="shared" ref="M20:N20" si="1">+SUM(M8:M19)</f>
        <v>33405572978.91</v>
      </c>
      <c r="N20" s="131">
        <f t="shared" si="1"/>
        <v>13915522300.27</v>
      </c>
    </row>
  </sheetData>
  <mergeCells count="1">
    <mergeCell ref="B5:N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workbookViewId="0"/>
  </sheetViews>
  <sheetFormatPr baseColWidth="10" defaultRowHeight="15.75"/>
  <cols>
    <col min="1" max="1" width="1.7109375" style="24" customWidth="1"/>
    <col min="2" max="2" width="15.7109375" style="24" customWidth="1"/>
    <col min="3" max="3" width="19.5703125" style="24" customWidth="1"/>
    <col min="4" max="4" width="15" style="24" bestFit="1" customWidth="1"/>
    <col min="5" max="5" width="17.42578125" style="24" customWidth="1"/>
    <col min="6" max="6" width="17.5703125" style="24" customWidth="1"/>
    <col min="7" max="7" width="17.7109375" style="24" customWidth="1"/>
    <col min="8" max="8" width="16.85546875" style="24" customWidth="1"/>
    <col min="9" max="9" width="20.42578125" style="24" customWidth="1"/>
    <col min="10" max="10" width="22.5703125" style="24" customWidth="1"/>
    <col min="11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5" spans="2:22" s="27" customFormat="1" ht="30" customHeight="1">
      <c r="B5" s="137" t="s">
        <v>70</v>
      </c>
      <c r="C5" s="138"/>
      <c r="D5" s="138"/>
      <c r="E5" s="138"/>
      <c r="F5" s="138"/>
      <c r="G5" s="138"/>
      <c r="H5" s="138"/>
      <c r="I5" s="138"/>
      <c r="J5" s="138"/>
    </row>
    <row r="6" spans="2:22">
      <c r="B6" s="136" t="s">
        <v>9</v>
      </c>
      <c r="C6" s="136"/>
      <c r="D6" s="136"/>
    </row>
    <row r="7" spans="2:22" ht="60.75" customHeight="1"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9" t="s">
        <v>5</v>
      </c>
      <c r="H7" s="28" t="s">
        <v>7</v>
      </c>
      <c r="I7" s="30" t="s">
        <v>57</v>
      </c>
      <c r="J7" s="30" t="s">
        <v>6</v>
      </c>
    </row>
    <row r="8" spans="2:22">
      <c r="B8" s="22">
        <v>44927</v>
      </c>
      <c r="C8" s="31">
        <v>3218867549.4400001</v>
      </c>
      <c r="D8" s="31">
        <v>101565864.64000002</v>
      </c>
      <c r="E8" s="31">
        <v>44893309.270000011</v>
      </c>
      <c r="F8" s="31">
        <v>320170253.92999989</v>
      </c>
      <c r="G8" s="31">
        <v>11837.7</v>
      </c>
      <c r="H8" s="32">
        <f t="shared" ref="H8:H10" si="0">+C8+D8+E8+F8+G8</f>
        <v>3685508814.9799995</v>
      </c>
      <c r="I8" s="31">
        <v>357953055.74000001</v>
      </c>
      <c r="J8" s="32">
        <f t="shared" ref="J8:J10" si="1">+H8+I8</f>
        <v>4043461870.7199993</v>
      </c>
    </row>
    <row r="9" spans="2:22">
      <c r="B9" s="22">
        <v>44958</v>
      </c>
      <c r="C9" s="33">
        <v>2607169501.7000003</v>
      </c>
      <c r="D9" s="33">
        <v>546314251.07999992</v>
      </c>
      <c r="E9" s="33">
        <v>380523343.75</v>
      </c>
      <c r="F9" s="33">
        <v>347187486.22000003</v>
      </c>
      <c r="G9" s="33">
        <v>123394.9</v>
      </c>
      <c r="H9" s="34">
        <f t="shared" si="0"/>
        <v>3881317977.6500001</v>
      </c>
      <c r="I9" s="33">
        <v>342873387.88999999</v>
      </c>
      <c r="J9" s="34">
        <f t="shared" si="1"/>
        <v>4224191365.54</v>
      </c>
    </row>
    <row r="10" spans="2:22">
      <c r="B10" s="22">
        <v>44986</v>
      </c>
      <c r="C10" s="31">
        <v>3328780516.6600003</v>
      </c>
      <c r="D10" s="31">
        <v>210281857.85999998</v>
      </c>
      <c r="E10" s="31">
        <v>1214020184.47</v>
      </c>
      <c r="F10" s="31">
        <v>458818512.76000011</v>
      </c>
      <c r="G10" s="31">
        <v>279716.46999999997</v>
      </c>
      <c r="H10" s="32">
        <f t="shared" si="0"/>
        <v>5212180788.2200012</v>
      </c>
      <c r="I10" s="31">
        <v>435688275.79000002</v>
      </c>
      <c r="J10" s="32">
        <f t="shared" si="1"/>
        <v>5647869064.0100012</v>
      </c>
    </row>
    <row r="11" spans="2:22">
      <c r="B11" s="22">
        <v>45017</v>
      </c>
      <c r="C11" s="33"/>
      <c r="D11" s="33"/>
      <c r="E11" s="33"/>
      <c r="F11" s="33"/>
      <c r="G11" s="33"/>
      <c r="H11" s="34"/>
      <c r="I11" s="33"/>
      <c r="J11" s="34"/>
    </row>
    <row r="12" spans="2:22">
      <c r="B12" s="22">
        <v>45047</v>
      </c>
      <c r="C12" s="31"/>
      <c r="D12" s="31"/>
      <c r="E12" s="31"/>
      <c r="F12" s="31"/>
      <c r="G12" s="31"/>
      <c r="H12" s="32"/>
      <c r="I12" s="31"/>
      <c r="J12" s="32"/>
    </row>
    <row r="13" spans="2:22">
      <c r="B13" s="22">
        <v>45078</v>
      </c>
      <c r="C13" s="33"/>
      <c r="D13" s="33"/>
      <c r="E13" s="33"/>
      <c r="F13" s="33"/>
      <c r="G13" s="33"/>
      <c r="H13" s="34"/>
      <c r="I13" s="33"/>
      <c r="J13" s="34"/>
    </row>
    <row r="14" spans="2:22">
      <c r="B14" s="22">
        <v>45108</v>
      </c>
      <c r="C14" s="31"/>
      <c r="D14" s="31"/>
      <c r="E14" s="31"/>
      <c r="F14" s="31"/>
      <c r="G14" s="31"/>
      <c r="H14" s="32"/>
      <c r="I14" s="31"/>
      <c r="J14" s="32"/>
    </row>
    <row r="15" spans="2:22">
      <c r="B15" s="22">
        <v>45139</v>
      </c>
      <c r="C15" s="33"/>
      <c r="D15" s="33"/>
      <c r="E15" s="33"/>
      <c r="F15" s="33"/>
      <c r="G15" s="33"/>
      <c r="H15" s="34"/>
      <c r="I15" s="33"/>
      <c r="J15" s="34"/>
    </row>
    <row r="16" spans="2:22">
      <c r="B16" s="22">
        <v>45170</v>
      </c>
      <c r="C16" s="31"/>
      <c r="D16" s="31"/>
      <c r="E16" s="31"/>
      <c r="F16" s="31"/>
      <c r="G16" s="31"/>
      <c r="H16" s="32"/>
      <c r="I16" s="31"/>
      <c r="J16" s="32"/>
    </row>
    <row r="17" spans="2:10">
      <c r="B17" s="22">
        <v>45200</v>
      </c>
      <c r="C17" s="33"/>
      <c r="D17" s="33"/>
      <c r="E17" s="33"/>
      <c r="F17" s="33"/>
      <c r="G17" s="33"/>
      <c r="H17" s="34"/>
      <c r="I17" s="33"/>
      <c r="J17" s="34"/>
    </row>
    <row r="18" spans="2:10">
      <c r="B18" s="22">
        <v>45231</v>
      </c>
      <c r="C18" s="31"/>
      <c r="D18" s="31"/>
      <c r="E18" s="31"/>
      <c r="F18" s="31"/>
      <c r="G18" s="31"/>
      <c r="H18" s="32"/>
      <c r="I18" s="31"/>
      <c r="J18" s="32"/>
    </row>
    <row r="19" spans="2:10">
      <c r="B19" s="22">
        <v>45261</v>
      </c>
      <c r="C19" s="33"/>
      <c r="D19" s="33"/>
      <c r="E19" s="33"/>
      <c r="F19" s="33"/>
      <c r="G19" s="33"/>
      <c r="H19" s="34"/>
      <c r="I19" s="34"/>
      <c r="J19" s="34"/>
    </row>
    <row r="20" spans="2:10" s="42" customFormat="1">
      <c r="B20" s="38"/>
      <c r="C20" s="39"/>
      <c r="D20" s="39"/>
      <c r="E20" s="39"/>
      <c r="F20" s="39"/>
      <c r="G20" s="39"/>
      <c r="H20" s="40"/>
      <c r="I20" s="40"/>
      <c r="J20" s="41"/>
    </row>
    <row r="21" spans="2:10" ht="42" customHeight="1">
      <c r="B21" s="35" t="s">
        <v>58</v>
      </c>
      <c r="C21" s="33">
        <f t="shared" ref="C21:J21" si="2">SUM(C8:C19)</f>
        <v>9154817567.8000011</v>
      </c>
      <c r="D21" s="33">
        <f t="shared" si="2"/>
        <v>858161973.57999992</v>
      </c>
      <c r="E21" s="33">
        <f t="shared" si="2"/>
        <v>1639436837.49</v>
      </c>
      <c r="F21" s="33">
        <f t="shared" si="2"/>
        <v>1126176252.9099998</v>
      </c>
      <c r="G21" s="33">
        <f t="shared" si="2"/>
        <v>414949.06999999995</v>
      </c>
      <c r="H21" s="23">
        <f>SUM(H8:H19)</f>
        <v>12779007580.85</v>
      </c>
      <c r="I21" s="34">
        <f t="shared" si="2"/>
        <v>1136514719.4200001</v>
      </c>
      <c r="J21" s="23">
        <f t="shared" si="2"/>
        <v>13915522300.27</v>
      </c>
    </row>
    <row r="22" spans="2:10" s="42" customFormat="1" ht="52.5" customHeight="1">
      <c r="B22" s="35" t="s">
        <v>59</v>
      </c>
      <c r="C22" s="43">
        <f>+C21*100/$J$21</f>
        <v>65.788530033273503</v>
      </c>
      <c r="D22" s="43">
        <f>+D21*100/$J$21</f>
        <v>6.166940450114109</v>
      </c>
      <c r="E22" s="43">
        <f>+E21*100/$J$21</f>
        <v>11.781353240748931</v>
      </c>
      <c r="F22" s="43">
        <f>+F21*100/$J$21</f>
        <v>8.0929499346794103</v>
      </c>
      <c r="G22" s="43">
        <f>+G21*100/$J$21</f>
        <v>2.9819151667196046E-3</v>
      </c>
      <c r="H22" s="44">
        <f>+H21/J21*100</f>
        <v>91.832755573982666</v>
      </c>
      <c r="I22" s="43">
        <f>+I21*100/$J$21</f>
        <v>8.1672444260173283</v>
      </c>
      <c r="J22" s="44">
        <f>+J21*100/$J$21</f>
        <v>100</v>
      </c>
    </row>
    <row r="23" spans="2:10">
      <c r="C23" s="27"/>
      <c r="D23" s="27"/>
      <c r="E23" s="27"/>
      <c r="F23" s="27"/>
      <c r="G23" s="27"/>
      <c r="H23" s="27"/>
      <c r="I23" s="27"/>
      <c r="J23" s="27"/>
    </row>
    <row r="24" spans="2:10" ht="31.5">
      <c r="B24" s="35" t="s">
        <v>8</v>
      </c>
      <c r="C24" s="36">
        <f>+AVERAGE(C8:C19)</f>
        <v>3051605855.9333339</v>
      </c>
      <c r="D24" s="36">
        <f t="shared" ref="D24:I24" si="3">+AVERAGE(D8:D19)</f>
        <v>286053991.19333333</v>
      </c>
      <c r="E24" s="36">
        <f>+AVERAGE(E8:E19)</f>
        <v>546478945.83000004</v>
      </c>
      <c r="F24" s="36">
        <f t="shared" si="3"/>
        <v>375392084.30333328</v>
      </c>
      <c r="G24" s="36">
        <f t="shared" si="3"/>
        <v>138316.35666666666</v>
      </c>
      <c r="H24" s="23">
        <f t="shared" si="3"/>
        <v>4259669193.6166668</v>
      </c>
      <c r="I24" s="37">
        <f t="shared" si="3"/>
        <v>378838239.80666667</v>
      </c>
      <c r="J24" s="23">
        <f>+AVERAGE(J8:J19)</f>
        <v>4638507433.4233332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workbookViewId="0"/>
  </sheetViews>
  <sheetFormatPr baseColWidth="10" defaultRowHeight="15.75"/>
  <cols>
    <col min="1" max="1" width="1.7109375" style="24" customWidth="1"/>
    <col min="2" max="2" width="11.42578125" style="24"/>
    <col min="3" max="3" width="23.85546875" style="24" customWidth="1"/>
    <col min="4" max="4" width="18.7109375" style="24" customWidth="1"/>
    <col min="5" max="5" width="20.7109375" style="24" customWidth="1"/>
    <col min="6" max="7" width="11.42578125" style="24" customWidth="1"/>
    <col min="8" max="16384" width="11.42578125" style="24"/>
  </cols>
  <sheetData>
    <row r="1" spans="2:22">
      <c r="V1" s="25"/>
    </row>
    <row r="2" spans="2:22">
      <c r="B2" s="2" t="s">
        <v>43</v>
      </c>
      <c r="E2" s="26" t="s">
        <v>82</v>
      </c>
      <c r="V2" s="25"/>
    </row>
    <row r="3" spans="2:22">
      <c r="V3" s="25"/>
    </row>
    <row r="6" spans="2:22" ht="35.25" customHeight="1">
      <c r="B6" s="139" t="s">
        <v>71</v>
      </c>
      <c r="C6" s="139"/>
      <c r="D6" s="139"/>
      <c r="E6" s="139"/>
    </row>
    <row r="7" spans="2:22" ht="15" customHeight="1">
      <c r="B7" s="140" t="s">
        <v>10</v>
      </c>
      <c r="C7" s="140"/>
      <c r="D7" s="140"/>
      <c r="E7" s="140"/>
    </row>
    <row r="8" spans="2:22" ht="54.95" customHeight="1">
      <c r="B8" s="46" t="s">
        <v>0</v>
      </c>
      <c r="C8" s="5" t="s">
        <v>6</v>
      </c>
      <c r="D8" s="21" t="s">
        <v>60</v>
      </c>
      <c r="E8" s="21" t="s">
        <v>61</v>
      </c>
    </row>
    <row r="9" spans="2:22">
      <c r="B9" s="3">
        <v>44927</v>
      </c>
      <c r="C9" s="47">
        <f>+'1. Rec Mensual y Acumulada 2023'!J8</f>
        <v>4043461870.7199993</v>
      </c>
      <c r="D9" s="48">
        <v>14.72</v>
      </c>
      <c r="E9" s="48">
        <v>101.16</v>
      </c>
    </row>
    <row r="10" spans="2:22">
      <c r="B10" s="3">
        <v>44958</v>
      </c>
      <c r="C10" s="49">
        <v>4224191365.54</v>
      </c>
      <c r="D10" s="7">
        <f t="shared" ref="D10:D11" si="0">+(C10/C9-1)*100</f>
        <v>4.4696722906853781</v>
      </c>
      <c r="E10" s="7">
        <v>106.83</v>
      </c>
    </row>
    <row r="11" spans="2:22">
      <c r="B11" s="3">
        <v>44986</v>
      </c>
      <c r="C11" s="47">
        <v>5647869064.0100012</v>
      </c>
      <c r="D11" s="48">
        <f t="shared" si="0"/>
        <v>33.702964076960207</v>
      </c>
      <c r="E11" s="48">
        <v>103.33</v>
      </c>
    </row>
    <row r="12" spans="2:22">
      <c r="B12" s="3">
        <v>45017</v>
      </c>
      <c r="C12" s="49"/>
      <c r="D12" s="7"/>
      <c r="E12" s="7"/>
    </row>
    <row r="13" spans="2:22">
      <c r="B13" s="3">
        <v>45047</v>
      </c>
      <c r="C13" s="47"/>
      <c r="D13" s="48"/>
      <c r="E13" s="48"/>
    </row>
    <row r="14" spans="2:22">
      <c r="B14" s="3">
        <v>45078</v>
      </c>
      <c r="C14" s="49"/>
      <c r="D14" s="7"/>
      <c r="E14" s="7"/>
    </row>
    <row r="15" spans="2:22">
      <c r="B15" s="3">
        <v>45108</v>
      </c>
      <c r="C15" s="47"/>
      <c r="D15" s="48"/>
      <c r="E15" s="48"/>
    </row>
    <row r="16" spans="2:22">
      <c r="B16" s="3">
        <v>45139</v>
      </c>
      <c r="C16" s="49"/>
      <c r="D16" s="7"/>
      <c r="E16" s="7"/>
    </row>
    <row r="17" spans="2:5">
      <c r="B17" s="3">
        <v>45170</v>
      </c>
      <c r="C17" s="47"/>
      <c r="D17" s="48"/>
      <c r="E17" s="48"/>
    </row>
    <row r="18" spans="2:5">
      <c r="B18" s="3">
        <v>45200</v>
      </c>
      <c r="C18" s="49"/>
      <c r="D18" s="7"/>
      <c r="E18" s="7"/>
    </row>
    <row r="19" spans="2:5">
      <c r="B19" s="3">
        <v>45231</v>
      </c>
      <c r="C19" s="47"/>
      <c r="D19" s="48"/>
      <c r="E19" s="48"/>
    </row>
    <row r="20" spans="2:5">
      <c r="B20" s="3">
        <v>45261</v>
      </c>
      <c r="C20" s="49"/>
      <c r="D20" s="7"/>
      <c r="E20" s="7"/>
    </row>
    <row r="21" spans="2:5" ht="35.1" customHeight="1">
      <c r="B21" s="4" t="s">
        <v>6</v>
      </c>
      <c r="C21" s="18">
        <f>SUM(C9:C20)</f>
        <v>13915522300.27</v>
      </c>
      <c r="D21" s="50"/>
      <c r="E21" s="51"/>
    </row>
    <row r="22" spans="2:5">
      <c r="C22" s="52"/>
      <c r="D22" s="52"/>
      <c r="E22" s="52"/>
    </row>
  </sheetData>
  <mergeCells count="2">
    <mergeCell ref="B6:E6"/>
    <mergeCell ref="B7:E7"/>
  </mergeCells>
  <conditionalFormatting sqref="D9:E9 C10 E11 C12 E13 E15 E17 C14 C18 C16 C20 E19">
    <cfRule type="cellIs" dxfId="157" priority="31" stopIfTrue="1" operator="lessThan">
      <formula>0</formula>
    </cfRule>
  </conditionalFormatting>
  <conditionalFormatting sqref="E10 E12 E14 E16 E18">
    <cfRule type="cellIs" dxfId="156" priority="25" stopIfTrue="1" operator="lessThan">
      <formula>0</formula>
    </cfRule>
  </conditionalFormatting>
  <conditionalFormatting sqref="D11 D13 D15 D17 D19">
    <cfRule type="cellIs" dxfId="155" priority="4" stopIfTrue="1" operator="lessThan">
      <formula>0</formula>
    </cfRule>
  </conditionalFormatting>
  <conditionalFormatting sqref="D10 D12 D14 D16 D18">
    <cfRule type="cellIs" dxfId="154" priority="3" stopIfTrue="1" operator="lessThan">
      <formula>0</formula>
    </cfRule>
  </conditionalFormatting>
  <conditionalFormatting sqref="E20">
    <cfRule type="cellIs" dxfId="153" priority="2" stopIfTrue="1" operator="lessThan">
      <formula>0</formula>
    </cfRule>
  </conditionalFormatting>
  <conditionalFormatting sqref="D20">
    <cfRule type="cellIs" dxfId="15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2"/>
  <sheetViews>
    <sheetView showGridLines="0" zoomScale="110" zoomScaleNormal="110" workbookViewId="0"/>
  </sheetViews>
  <sheetFormatPr baseColWidth="10" defaultRowHeight="15.75"/>
  <cols>
    <col min="1" max="1" width="1.7109375" style="24" customWidth="1"/>
    <col min="2" max="2" width="3.7109375" style="24" customWidth="1"/>
    <col min="3" max="3" width="36.7109375" style="24" customWidth="1"/>
    <col min="4" max="5" width="19.7109375" style="24" customWidth="1"/>
    <col min="6" max="6" width="19.5703125" style="24" customWidth="1"/>
    <col min="7" max="7" width="11.7109375" style="24" bestFit="1" customWidth="1"/>
    <col min="8" max="8" width="1.7109375" style="24" customWidth="1"/>
    <col min="9" max="9" width="17.7109375" style="24" customWidth="1"/>
    <col min="10" max="10" width="18.85546875" style="24" customWidth="1"/>
    <col min="11" max="11" width="11.7109375" style="24" bestFit="1" customWidth="1"/>
    <col min="12" max="12" width="12" style="24" bestFit="1" customWidth="1"/>
    <col min="13" max="16384" width="11.42578125" style="24"/>
  </cols>
  <sheetData>
    <row r="2" spans="2:14">
      <c r="B2" s="2" t="s">
        <v>43</v>
      </c>
      <c r="E2" s="26" t="s">
        <v>82</v>
      </c>
    </row>
    <row r="4" spans="2:14" ht="30" customHeight="1">
      <c r="B4" s="145" t="s">
        <v>83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4" ht="15" customHeight="1">
      <c r="B5" s="152"/>
      <c r="C5" s="152"/>
      <c r="D5" s="152"/>
    </row>
    <row r="6" spans="2:14" ht="33" customHeight="1">
      <c r="B6" s="155" t="s">
        <v>11</v>
      </c>
      <c r="C6" s="156"/>
      <c r="D6" s="141" t="s">
        <v>84</v>
      </c>
      <c r="E6" s="141" t="s">
        <v>77</v>
      </c>
      <c r="F6" s="153" t="s">
        <v>54</v>
      </c>
      <c r="G6" s="154"/>
      <c r="I6" s="141" t="s">
        <v>85</v>
      </c>
      <c r="J6" s="153" t="s">
        <v>53</v>
      </c>
      <c r="K6" s="154"/>
    </row>
    <row r="7" spans="2:14" ht="23.25" customHeight="1">
      <c r="B7" s="157"/>
      <c r="C7" s="158"/>
      <c r="D7" s="142"/>
      <c r="E7" s="142"/>
      <c r="F7" s="53" t="s">
        <v>55</v>
      </c>
      <c r="G7" s="53" t="s">
        <v>56</v>
      </c>
      <c r="I7" s="142"/>
      <c r="J7" s="53" t="s">
        <v>55</v>
      </c>
      <c r="K7" s="53" t="s">
        <v>56</v>
      </c>
    </row>
    <row r="8" spans="2:14" s="27" customFormat="1" ht="21.95" customHeight="1">
      <c r="B8" s="150" t="s">
        <v>12</v>
      </c>
      <c r="C8" s="151"/>
      <c r="D8" s="49">
        <f>+D9+D10</f>
        <v>3328780516.6600003</v>
      </c>
      <c r="E8" s="49">
        <f>+E9+E10</f>
        <v>2607169501.7000003</v>
      </c>
      <c r="F8" s="54">
        <f>+D8-E8</f>
        <v>721611014.96000004</v>
      </c>
      <c r="G8" s="7">
        <f>+(D8/E8-1)*100</f>
        <v>27.677947846868989</v>
      </c>
      <c r="H8" s="6"/>
      <c r="I8" s="49">
        <f>+I9+I10</f>
        <v>1481649416.0799999</v>
      </c>
      <c r="J8" s="49">
        <f>+J9+J10</f>
        <v>1847131100.5800002</v>
      </c>
      <c r="K8" s="7">
        <f>+(D8/I8-1)*100</f>
        <v>124.6672175302411</v>
      </c>
      <c r="L8" s="55"/>
      <c r="M8" s="56"/>
    </row>
    <row r="9" spans="2:14" s="27" customFormat="1" ht="21.95" customHeight="1">
      <c r="B9" s="57"/>
      <c r="C9" s="58" t="s">
        <v>44</v>
      </c>
      <c r="D9" s="59">
        <v>869480660.09000003</v>
      </c>
      <c r="E9" s="59">
        <v>790982281.13</v>
      </c>
      <c r="F9" s="60">
        <f>+D9-E9</f>
        <v>78498378.960000038</v>
      </c>
      <c r="G9" s="61">
        <f>+(D9/E9-1)*100</f>
        <v>9.924164021456594</v>
      </c>
      <c r="H9" s="61"/>
      <c r="I9" s="62">
        <v>400532822.56999999</v>
      </c>
      <c r="J9" s="62">
        <f t="shared" ref="J9:J17" si="0">+D9-I9</f>
        <v>468947837.52000004</v>
      </c>
      <c r="K9" s="61">
        <f>+(D9/I9-1)*100</f>
        <v>117.08100088053169</v>
      </c>
      <c r="L9" s="55"/>
      <c r="M9" s="56"/>
    </row>
    <row r="10" spans="2:14" s="27" customFormat="1" ht="21.95" customHeight="1">
      <c r="B10" s="57"/>
      <c r="C10" s="58" t="s">
        <v>45</v>
      </c>
      <c r="D10" s="59">
        <v>2459299856.5700002</v>
      </c>
      <c r="E10" s="59">
        <v>1816187220.5700002</v>
      </c>
      <c r="F10" s="60">
        <f>+D10-E10</f>
        <v>643112636</v>
      </c>
      <c r="G10" s="8">
        <f>+(D10/E10-1)*100</f>
        <v>35.410040810559316</v>
      </c>
      <c r="H10" s="8"/>
      <c r="I10" s="62">
        <v>1081116593.51</v>
      </c>
      <c r="J10" s="62">
        <f t="shared" si="0"/>
        <v>1378183263.0600002</v>
      </c>
      <c r="K10" s="8">
        <f>+(D10/I10-1)*100</f>
        <v>127.4777643163843</v>
      </c>
      <c r="L10" s="55"/>
      <c r="M10" s="56"/>
    </row>
    <row r="11" spans="2:14" s="27" customFormat="1" ht="21.95" customHeight="1">
      <c r="B11" s="150" t="s">
        <v>13</v>
      </c>
      <c r="C11" s="151"/>
      <c r="D11" s="49">
        <v>210281857.86000001</v>
      </c>
      <c r="E11" s="49">
        <v>546314251.07999992</v>
      </c>
      <c r="F11" s="54">
        <f>+D11-E11</f>
        <v>-336032393.21999991</v>
      </c>
      <c r="G11" s="7">
        <f>+(D11/E11-1)*100</f>
        <v>-61.508992773976303</v>
      </c>
      <c r="H11" s="63"/>
      <c r="I11" s="49">
        <v>91716166.549999997</v>
      </c>
      <c r="J11" s="49">
        <f t="shared" si="0"/>
        <v>118565691.31000002</v>
      </c>
      <c r="K11" s="7">
        <f t="shared" ref="K11:K20" si="1">+(D11/I11-1)*100</f>
        <v>129.27458241002992</v>
      </c>
      <c r="L11" s="55"/>
    </row>
    <row r="12" spans="2:14" s="27" customFormat="1" ht="21.95" customHeight="1">
      <c r="B12" s="146" t="s">
        <v>14</v>
      </c>
      <c r="C12" s="147"/>
      <c r="D12" s="64">
        <v>1214020184.47</v>
      </c>
      <c r="E12" s="64">
        <v>380523343.75</v>
      </c>
      <c r="F12" s="65">
        <f t="shared" ref="F12:F16" si="2">+D12-E12</f>
        <v>833496840.72000003</v>
      </c>
      <c r="G12" s="66">
        <f>+(D12/E12-1)*100</f>
        <v>219.03960805821129</v>
      </c>
      <c r="H12" s="66"/>
      <c r="I12" s="62">
        <v>756262006.95000005</v>
      </c>
      <c r="J12" s="65">
        <f t="shared" si="0"/>
        <v>457758177.51999998</v>
      </c>
      <c r="K12" s="66">
        <f>+(D12/I12-1)*100</f>
        <v>60.529045927632396</v>
      </c>
      <c r="L12" s="55"/>
    </row>
    <row r="13" spans="2:14" s="27" customFormat="1" ht="21.95" customHeight="1">
      <c r="B13" s="150" t="s">
        <v>15</v>
      </c>
      <c r="C13" s="151"/>
      <c r="D13" s="49">
        <v>458818512.75999999</v>
      </c>
      <c r="E13" s="49">
        <v>347187486.22000003</v>
      </c>
      <c r="F13" s="54">
        <f t="shared" si="2"/>
        <v>111631026.53999996</v>
      </c>
      <c r="G13" s="7">
        <f t="shared" ref="G13:G19" si="3">+(D13/E13-1)*100</f>
        <v>32.152952214776384</v>
      </c>
      <c r="H13" s="66"/>
      <c r="I13" s="49">
        <v>143229625.87</v>
      </c>
      <c r="J13" s="54">
        <v>127682328.93000001</v>
      </c>
      <c r="K13" s="7">
        <f>+(D13/I13-1)*100</f>
        <v>220.33771642777245</v>
      </c>
      <c r="L13" s="55"/>
    </row>
    <row r="14" spans="2:14" s="27" customFormat="1" ht="21.95" customHeight="1">
      <c r="B14" s="146" t="s">
        <v>16</v>
      </c>
      <c r="C14" s="147"/>
      <c r="D14" s="64">
        <v>279716.46999999997</v>
      </c>
      <c r="E14" s="64">
        <v>123394.9</v>
      </c>
      <c r="F14" s="62">
        <f t="shared" si="2"/>
        <v>156321.56999999998</v>
      </c>
      <c r="G14" s="67">
        <f t="shared" si="3"/>
        <v>126.68397964583625</v>
      </c>
      <c r="H14" s="66"/>
      <c r="I14" s="62">
        <v>82309.67</v>
      </c>
      <c r="J14" s="65">
        <f t="shared" si="0"/>
        <v>197406.8</v>
      </c>
      <c r="K14" s="67">
        <f>+(D14/I14-1)*100</f>
        <v>239.8342746362608</v>
      </c>
      <c r="L14" s="55"/>
    </row>
    <row r="15" spans="2:14" s="27" customFormat="1" ht="21.95" customHeight="1">
      <c r="B15" s="148" t="s">
        <v>7</v>
      </c>
      <c r="C15" s="149"/>
      <c r="D15" s="68">
        <f>+D8+D11+D12+D13+D14</f>
        <v>5212180788.2200012</v>
      </c>
      <c r="E15" s="68">
        <f>+E8+E11+E12+E13+E14</f>
        <v>3881317977.6500001</v>
      </c>
      <c r="F15" s="69">
        <f t="shared" si="2"/>
        <v>1330862810.5700011</v>
      </c>
      <c r="G15" s="70">
        <f t="shared" si="3"/>
        <v>34.288940463872834</v>
      </c>
      <c r="H15" s="66"/>
      <c r="I15" s="71">
        <f>+I8+I11+I12+I13+I14</f>
        <v>2472939525.1199999</v>
      </c>
      <c r="J15" s="68">
        <f t="shared" si="0"/>
        <v>2739241263.1000013</v>
      </c>
      <c r="K15" s="70">
        <f>+(D15/I15-1)*100</f>
        <v>110.76863122914737</v>
      </c>
      <c r="L15" s="55"/>
    </row>
    <row r="16" spans="2:14" s="27" customFormat="1" ht="21.95" customHeight="1">
      <c r="B16" s="146" t="s">
        <v>17</v>
      </c>
      <c r="C16" s="147"/>
      <c r="D16" s="59">
        <f>+SUM(D17:D19)</f>
        <v>435688275.79000002</v>
      </c>
      <c r="E16" s="59">
        <f>+SUM(E17:E19)</f>
        <v>342873387.88999999</v>
      </c>
      <c r="F16" s="65">
        <f t="shared" si="2"/>
        <v>92814887.900000036</v>
      </c>
      <c r="G16" s="66">
        <f t="shared" si="3"/>
        <v>27.069726370766567</v>
      </c>
      <c r="H16" s="61"/>
      <c r="I16" s="59">
        <f>+I17+I19+I18</f>
        <v>304681933.21000004</v>
      </c>
      <c r="J16" s="65">
        <f>+D16-I16</f>
        <v>131006342.57999998</v>
      </c>
      <c r="K16" s="66">
        <f t="shared" si="1"/>
        <v>42.997739051926231</v>
      </c>
      <c r="L16" s="55"/>
      <c r="N16" s="133"/>
    </row>
    <row r="17" spans="1:12" s="27" customFormat="1" ht="21.95" customHeight="1">
      <c r="A17" s="72"/>
      <c r="B17" s="73"/>
      <c r="C17" s="74" t="s">
        <v>18</v>
      </c>
      <c r="D17" s="59">
        <v>240547763.18000001</v>
      </c>
      <c r="E17" s="59">
        <v>269713736.83999997</v>
      </c>
      <c r="F17" s="60">
        <f t="shared" ref="F17:F19" si="4">+D17-E17</f>
        <v>-29165973.659999967</v>
      </c>
      <c r="G17" s="61">
        <f t="shared" si="3"/>
        <v>-10.813677494410246</v>
      </c>
      <c r="H17" s="66"/>
      <c r="I17" s="62">
        <v>193859865.08000001</v>
      </c>
      <c r="J17" s="60">
        <f t="shared" si="0"/>
        <v>46687898.099999994</v>
      </c>
      <c r="K17" s="61">
        <f t="shared" si="1"/>
        <v>24.083323322614159</v>
      </c>
      <c r="L17" s="55"/>
    </row>
    <row r="18" spans="1:12" s="27" customFormat="1" ht="21.95" customHeight="1">
      <c r="A18" s="72"/>
      <c r="B18" s="75"/>
      <c r="C18" s="74" t="s">
        <v>20</v>
      </c>
      <c r="D18" s="76">
        <v>134891131.61000001</v>
      </c>
      <c r="E18" s="76">
        <v>27924258.179999996</v>
      </c>
      <c r="F18" s="60">
        <f>+D18-E18</f>
        <v>106966873.43000002</v>
      </c>
      <c r="G18" s="61">
        <f t="shared" si="3"/>
        <v>383.06075219793013</v>
      </c>
      <c r="H18" s="66"/>
      <c r="I18" s="77">
        <v>84030054.430000007</v>
      </c>
      <c r="J18" s="60">
        <f>+D18-I18</f>
        <v>50861077.180000007</v>
      </c>
      <c r="K18" s="61">
        <f t="shared" si="1"/>
        <v>60.527245311222643</v>
      </c>
      <c r="L18" s="55"/>
    </row>
    <row r="19" spans="1:12" s="27" customFormat="1" ht="21.95" customHeight="1">
      <c r="A19" s="72"/>
      <c r="C19" s="74" t="s">
        <v>19</v>
      </c>
      <c r="D19" s="64">
        <v>60249381</v>
      </c>
      <c r="E19" s="64">
        <v>45235392.870000005</v>
      </c>
      <c r="F19" s="60">
        <f t="shared" si="4"/>
        <v>15013988.129999995</v>
      </c>
      <c r="G19" s="61">
        <f t="shared" si="3"/>
        <v>33.190798570376145</v>
      </c>
      <c r="H19" s="66"/>
      <c r="I19" s="65">
        <v>26792013.699999999</v>
      </c>
      <c r="J19" s="60">
        <f t="shared" ref="J19" si="5">+D19-I19</f>
        <v>33457367.300000001</v>
      </c>
      <c r="K19" s="61">
        <f t="shared" si="1"/>
        <v>124.87813597975278</v>
      </c>
      <c r="L19" s="55"/>
    </row>
    <row r="20" spans="1:12" s="27" customFormat="1" ht="35.1" customHeight="1">
      <c r="A20" s="72"/>
      <c r="B20" s="143" t="s">
        <v>21</v>
      </c>
      <c r="C20" s="144"/>
      <c r="D20" s="78">
        <f>+D15+D16</f>
        <v>5647869064.0100012</v>
      </c>
      <c r="E20" s="78">
        <f>+E15+E16</f>
        <v>4224191365.54</v>
      </c>
      <c r="F20" s="79">
        <f>+F15+F16</f>
        <v>1423677698.4700012</v>
      </c>
      <c r="G20" s="80">
        <f>+(D20/E20-1)*100</f>
        <v>33.702964076960207</v>
      </c>
      <c r="H20" s="66"/>
      <c r="I20" s="79">
        <f>+I15+I16</f>
        <v>2777621458.3299999</v>
      </c>
      <c r="J20" s="81">
        <f>+J15+J16</f>
        <v>2870247605.6800013</v>
      </c>
      <c r="K20" s="80">
        <f t="shared" si="1"/>
        <v>103.33472896647665</v>
      </c>
      <c r="L20" s="55"/>
    </row>
    <row r="21" spans="1:12">
      <c r="B21" s="52"/>
      <c r="C21" s="52"/>
      <c r="D21" s="52"/>
      <c r="E21" s="52"/>
      <c r="G21" s="52"/>
      <c r="K21" s="52"/>
    </row>
    <row r="22" spans="1:12">
      <c r="F22" s="82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H8 G17:H19 K17:K19 H20">
    <cfRule type="cellIs" dxfId="151" priority="50" stopIfTrue="1" operator="lessThan">
      <formula>0</formula>
    </cfRule>
  </conditionalFormatting>
  <conditionalFormatting sqref="G9:H10">
    <cfRule type="cellIs" dxfId="150" priority="46" stopIfTrue="1" operator="lessThan">
      <formula>0</formula>
    </cfRule>
  </conditionalFormatting>
  <conditionalFormatting sqref="K20">
    <cfRule type="cellIs" dxfId="149" priority="41" stopIfTrue="1" operator="lessThan">
      <formula>0</formula>
    </cfRule>
  </conditionalFormatting>
  <conditionalFormatting sqref="G12:H12 H11 G14:H16 H13:H15">
    <cfRule type="cellIs" dxfId="148" priority="44" stopIfTrue="1" operator="lessThan">
      <formula>0</formula>
    </cfRule>
  </conditionalFormatting>
  <conditionalFormatting sqref="K9:K10">
    <cfRule type="cellIs" dxfId="147" priority="39" stopIfTrue="1" operator="lessThan">
      <formula>0</formula>
    </cfRule>
  </conditionalFormatting>
  <conditionalFormatting sqref="K12 K14:K16">
    <cfRule type="cellIs" dxfId="146" priority="38" stopIfTrue="1" operator="lessThan">
      <formula>0</formula>
    </cfRule>
  </conditionalFormatting>
  <conditionalFormatting sqref="B8">
    <cfRule type="cellIs" dxfId="145" priority="25" stopIfTrue="1" operator="lessThan">
      <formula>0</formula>
    </cfRule>
  </conditionalFormatting>
  <conditionalFormatting sqref="I8:J8">
    <cfRule type="cellIs" dxfId="144" priority="21" stopIfTrue="1" operator="lessThan">
      <formula>0</formula>
    </cfRule>
  </conditionalFormatting>
  <conditionalFormatting sqref="K8">
    <cfRule type="cellIs" dxfId="143" priority="19" stopIfTrue="1" operator="lessThan">
      <formula>0</formula>
    </cfRule>
  </conditionalFormatting>
  <conditionalFormatting sqref="B11">
    <cfRule type="cellIs" dxfId="142" priority="18" stopIfTrue="1" operator="lessThan">
      <formula>0</formula>
    </cfRule>
  </conditionalFormatting>
  <conditionalFormatting sqref="D11">
    <cfRule type="cellIs" dxfId="141" priority="17" stopIfTrue="1" operator="lessThan">
      <formula>0</formula>
    </cfRule>
  </conditionalFormatting>
  <conditionalFormatting sqref="I11:J11">
    <cfRule type="cellIs" dxfId="140" priority="16" stopIfTrue="1" operator="lessThan">
      <formula>0</formula>
    </cfRule>
  </conditionalFormatting>
  <conditionalFormatting sqref="K11">
    <cfRule type="cellIs" dxfId="139" priority="15" stopIfTrue="1" operator="lessThan">
      <formula>0</formula>
    </cfRule>
  </conditionalFormatting>
  <conditionalFormatting sqref="B13">
    <cfRule type="cellIs" dxfId="138" priority="13" stopIfTrue="1" operator="lessThan">
      <formula>0</formula>
    </cfRule>
  </conditionalFormatting>
  <conditionalFormatting sqref="D13">
    <cfRule type="cellIs" dxfId="137" priority="12" stopIfTrue="1" operator="lessThan">
      <formula>0</formula>
    </cfRule>
  </conditionalFormatting>
  <conditionalFormatting sqref="G13">
    <cfRule type="cellIs" dxfId="136" priority="10" stopIfTrue="1" operator="lessThan">
      <formula>0</formula>
    </cfRule>
  </conditionalFormatting>
  <conditionalFormatting sqref="I13">
    <cfRule type="cellIs" dxfId="135" priority="9" stopIfTrue="1" operator="lessThan">
      <formula>0</formula>
    </cfRule>
  </conditionalFormatting>
  <conditionalFormatting sqref="K13">
    <cfRule type="cellIs" dxfId="134" priority="8" stopIfTrue="1" operator="lessThan">
      <formula>0</formula>
    </cfRule>
  </conditionalFormatting>
  <conditionalFormatting sqref="D8:E8">
    <cfRule type="cellIs" dxfId="133" priority="6" stopIfTrue="1" operator="lessThan">
      <formula>0</formula>
    </cfRule>
  </conditionalFormatting>
  <conditionalFormatting sqref="G11">
    <cfRule type="cellIs" dxfId="132" priority="5" stopIfTrue="1" operator="lessThan">
      <formula>0</formula>
    </cfRule>
  </conditionalFormatting>
  <conditionalFormatting sqref="G8">
    <cfRule type="cellIs" dxfId="131" priority="4" stopIfTrue="1" operator="lessThan">
      <formula>0</formula>
    </cfRule>
  </conditionalFormatting>
  <conditionalFormatting sqref="E11">
    <cfRule type="cellIs" dxfId="130" priority="3" stopIfTrue="1" operator="lessThan">
      <formula>0</formula>
    </cfRule>
  </conditionalFormatting>
  <conditionalFormatting sqref="E13">
    <cfRule type="cellIs" dxfId="129" priority="2" stopIfTrue="1" operator="lessThan">
      <formula>0</formula>
    </cfRule>
  </conditionalFormatting>
  <conditionalFormatting sqref="G20">
    <cfRule type="cellIs" dxfId="128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workbookViewId="0">
      <selection activeCell="K15" sqref="K15"/>
    </sheetView>
  </sheetViews>
  <sheetFormatPr baseColWidth="10" defaultRowHeight="15.75"/>
  <cols>
    <col min="1" max="1" width="1.7109375" style="24" customWidth="1"/>
    <col min="2" max="2" width="3.7109375" style="24" customWidth="1"/>
    <col min="3" max="3" width="43.42578125" style="24" customWidth="1"/>
    <col min="4" max="6" width="20.7109375" style="24" customWidth="1"/>
    <col min="7" max="7" width="18.5703125" style="24" customWidth="1"/>
    <col min="8" max="16384" width="11.42578125" style="24"/>
  </cols>
  <sheetData>
    <row r="2" spans="2:7">
      <c r="B2" s="2" t="s">
        <v>43</v>
      </c>
      <c r="D2" s="26" t="s">
        <v>82</v>
      </c>
    </row>
    <row r="5" spans="2:7" ht="30" customHeight="1">
      <c r="C5" s="139" t="s">
        <v>69</v>
      </c>
      <c r="D5" s="139"/>
      <c r="E5" s="139"/>
      <c r="F5" s="139"/>
      <c r="G5" s="139"/>
    </row>
    <row r="6" spans="2:7" ht="15" customHeight="1">
      <c r="C6" s="27"/>
      <c r="D6" s="159" t="s">
        <v>10</v>
      </c>
      <c r="E6" s="159"/>
      <c r="F6" s="159"/>
      <c r="G6" s="159"/>
    </row>
    <row r="7" spans="2:7" ht="50.1" customHeight="1">
      <c r="B7" s="155" t="s">
        <v>11</v>
      </c>
      <c r="C7" s="156"/>
      <c r="D7" s="141" t="s">
        <v>86</v>
      </c>
      <c r="E7" s="141" t="s">
        <v>87</v>
      </c>
      <c r="F7" s="153" t="s">
        <v>52</v>
      </c>
      <c r="G7" s="154"/>
    </row>
    <row r="8" spans="2:7" ht="26.25" customHeight="1">
      <c r="B8" s="157"/>
      <c r="C8" s="158"/>
      <c r="D8" s="142"/>
      <c r="E8" s="142"/>
      <c r="F8" s="45" t="s">
        <v>55</v>
      </c>
      <c r="G8" s="21" t="s">
        <v>56</v>
      </c>
    </row>
    <row r="9" spans="2:7" ht="21.95" customHeight="1">
      <c r="B9" s="150" t="s">
        <v>12</v>
      </c>
      <c r="C9" s="151"/>
      <c r="D9" s="49">
        <f>+D10+D11</f>
        <v>9154817567.7999992</v>
      </c>
      <c r="E9" s="83">
        <f>+E10+E11</f>
        <v>4213478332.25</v>
      </c>
      <c r="F9" s="54">
        <f>+D9-E9</f>
        <v>4941339235.5499992</v>
      </c>
      <c r="G9" s="7">
        <f>+(D9/E9-1)*100</f>
        <v>117.27458517417655</v>
      </c>
    </row>
    <row r="10" spans="2:7" ht="21.95" customHeight="1">
      <c r="B10" s="84"/>
      <c r="C10" s="85" t="s">
        <v>44</v>
      </c>
      <c r="D10" s="86">
        <v>2699232832.4900002</v>
      </c>
      <c r="E10" s="87">
        <v>1264077455.9300001</v>
      </c>
      <c r="F10" s="88">
        <f t="shared" ref="F10:F20" si="0">+D10-E10</f>
        <v>1435155376.5600002</v>
      </c>
      <c r="G10" s="89">
        <f t="shared" ref="G10:G20" si="1">+(D10/E10-1)*100</f>
        <v>113.53381628850707</v>
      </c>
    </row>
    <row r="11" spans="2:7" ht="21.95" customHeight="1">
      <c r="B11" s="84"/>
      <c r="C11" s="85" t="s">
        <v>45</v>
      </c>
      <c r="D11" s="86">
        <v>6455584735.3099995</v>
      </c>
      <c r="E11" s="87">
        <v>2949400876.3200002</v>
      </c>
      <c r="F11" s="88">
        <f t="shared" si="0"/>
        <v>3506183858.9899993</v>
      </c>
      <c r="G11" s="90">
        <f t="shared" si="1"/>
        <v>118.87783336406623</v>
      </c>
    </row>
    <row r="12" spans="2:7" ht="21.95" customHeight="1">
      <c r="B12" s="150" t="s">
        <v>13</v>
      </c>
      <c r="C12" s="151"/>
      <c r="D12" s="49">
        <v>858161973.58000004</v>
      </c>
      <c r="E12" s="83">
        <v>500210933.04000002</v>
      </c>
      <c r="F12" s="54">
        <f t="shared" si="0"/>
        <v>357951040.54000002</v>
      </c>
      <c r="G12" s="7">
        <f>+(D12/E12-1)*100</f>
        <v>71.560019363146552</v>
      </c>
    </row>
    <row r="13" spans="2:7" ht="21.95" customHeight="1">
      <c r="B13" s="146" t="s">
        <v>14</v>
      </c>
      <c r="C13" s="147"/>
      <c r="D13" s="64">
        <v>1639436837.49</v>
      </c>
      <c r="E13" s="91">
        <v>951241721.88999999</v>
      </c>
      <c r="F13" s="65">
        <f t="shared" si="0"/>
        <v>688195115.60000002</v>
      </c>
      <c r="G13" s="66">
        <f t="shared" si="1"/>
        <v>72.347028075328865</v>
      </c>
    </row>
    <row r="14" spans="2:7" ht="21.95" customHeight="1">
      <c r="B14" s="150" t="s">
        <v>15</v>
      </c>
      <c r="C14" s="151"/>
      <c r="D14" s="49">
        <v>1126176252.9100001</v>
      </c>
      <c r="E14" s="83">
        <v>390923538.95999998</v>
      </c>
      <c r="F14" s="54">
        <f t="shared" si="0"/>
        <v>735252713.95000005</v>
      </c>
      <c r="G14" s="7">
        <f>+(D14/E14-1)*100</f>
        <v>188.08095207212182</v>
      </c>
    </row>
    <row r="15" spans="2:7" ht="21.95" customHeight="1">
      <c r="B15" s="146" t="s">
        <v>16</v>
      </c>
      <c r="C15" s="147"/>
      <c r="D15" s="92">
        <v>414949.06999999995</v>
      </c>
      <c r="E15" s="93">
        <v>228122.75</v>
      </c>
      <c r="F15" s="86">
        <f t="shared" si="0"/>
        <v>186826.31999999995</v>
      </c>
      <c r="G15" s="94">
        <f t="shared" si="1"/>
        <v>81.897276795058787</v>
      </c>
    </row>
    <row r="16" spans="2:7" ht="21.95" customHeight="1">
      <c r="B16" s="148" t="s">
        <v>7</v>
      </c>
      <c r="C16" s="149"/>
      <c r="D16" s="95">
        <f>+D9+D12+D13+D14+D15</f>
        <v>12779007580.849998</v>
      </c>
      <c r="E16" s="68">
        <f>+E9+E12+E13+E14+E15</f>
        <v>6056082648.8900003</v>
      </c>
      <c r="F16" s="69">
        <f t="shared" si="0"/>
        <v>6722924931.9599981</v>
      </c>
      <c r="G16" s="70">
        <f>+(D16/E16-1)*100</f>
        <v>111.01111595945974</v>
      </c>
    </row>
    <row r="17" spans="1:7" ht="21.95" customHeight="1">
      <c r="B17" s="146" t="s">
        <v>17</v>
      </c>
      <c r="C17" s="147"/>
      <c r="D17" s="92">
        <f>+D18+D20+D19</f>
        <v>1136514719.4199998</v>
      </c>
      <c r="E17" s="93">
        <f>+E18+E20+E19</f>
        <v>773994067.38999999</v>
      </c>
      <c r="F17" s="92">
        <f t="shared" si="0"/>
        <v>362520652.02999985</v>
      </c>
      <c r="G17" s="90">
        <f t="shared" si="1"/>
        <v>46.837652548483042</v>
      </c>
    </row>
    <row r="18" spans="1:7" ht="21.95" customHeight="1">
      <c r="A18" s="96"/>
      <c r="B18" s="97"/>
      <c r="C18" s="98" t="s">
        <v>18</v>
      </c>
      <c r="D18" s="86">
        <v>816661305.1099999</v>
      </c>
      <c r="E18" s="87">
        <v>594890513.76999998</v>
      </c>
      <c r="F18" s="88">
        <f t="shared" si="0"/>
        <v>221770791.33999991</v>
      </c>
      <c r="G18" s="89">
        <f t="shared" si="1"/>
        <v>37.279261680367327</v>
      </c>
    </row>
    <row r="19" spans="1:7" ht="21.95" customHeight="1">
      <c r="A19" s="96"/>
      <c r="B19" s="52"/>
      <c r="C19" s="99" t="s">
        <v>20</v>
      </c>
      <c r="D19" s="100">
        <v>180907954.07000002</v>
      </c>
      <c r="E19" s="101">
        <v>105694467.16</v>
      </c>
      <c r="F19" s="88">
        <f t="shared" si="0"/>
        <v>75213486.910000026</v>
      </c>
      <c r="G19" s="90">
        <f t="shared" si="1"/>
        <v>71.161233819497909</v>
      </c>
    </row>
    <row r="20" spans="1:7" ht="21.95" customHeight="1">
      <c r="A20" s="96"/>
      <c r="C20" s="98" t="s">
        <v>19</v>
      </c>
      <c r="D20" s="92">
        <v>138945460.24000001</v>
      </c>
      <c r="E20" s="93">
        <v>73409086.459999993</v>
      </c>
      <c r="F20" s="88">
        <f t="shared" si="0"/>
        <v>65536373.780000016</v>
      </c>
      <c r="G20" s="90">
        <f t="shared" si="1"/>
        <v>89.275561024329392</v>
      </c>
    </row>
    <row r="21" spans="1:7" ht="35.1" customHeight="1">
      <c r="A21" s="96"/>
      <c r="B21" s="160" t="s">
        <v>21</v>
      </c>
      <c r="C21" s="144"/>
      <c r="D21" s="102">
        <f>+D16+D17</f>
        <v>13915522300.269999</v>
      </c>
      <c r="E21" s="102">
        <f>+E16+E17</f>
        <v>6830076716.2800007</v>
      </c>
      <c r="F21" s="102">
        <f>+F16+F17</f>
        <v>7085445583.9899979</v>
      </c>
      <c r="G21" s="103">
        <f>+(D21/E21-1)*100</f>
        <v>103.73888725292511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G10:G11">
    <cfRule type="cellIs" dxfId="127" priority="17" stopIfTrue="1" operator="lessThan">
      <formula>0</formula>
    </cfRule>
  </conditionalFormatting>
  <conditionalFormatting sqref="G15 G17">
    <cfRule type="cellIs" dxfId="126" priority="16" stopIfTrue="1" operator="lessThan">
      <formula>0</formula>
    </cfRule>
  </conditionalFormatting>
  <conditionalFormatting sqref="G21">
    <cfRule type="cellIs" dxfId="125" priority="15" stopIfTrue="1" operator="lessThan">
      <formula>0</formula>
    </cfRule>
  </conditionalFormatting>
  <conditionalFormatting sqref="G18:G20">
    <cfRule type="cellIs" dxfId="124" priority="14" stopIfTrue="1" operator="lessThan">
      <formula>0</formula>
    </cfRule>
  </conditionalFormatting>
  <conditionalFormatting sqref="G19">
    <cfRule type="cellIs" dxfId="123" priority="13" stopIfTrue="1" operator="lessThan">
      <formula>0</formula>
    </cfRule>
  </conditionalFormatting>
  <conditionalFormatting sqref="B9">
    <cfRule type="cellIs" dxfId="122" priority="12" stopIfTrue="1" operator="lessThan">
      <formula>0</formula>
    </cfRule>
  </conditionalFormatting>
  <conditionalFormatting sqref="D9">
    <cfRule type="cellIs" dxfId="121" priority="11" stopIfTrue="1" operator="lessThan">
      <formula>0</formula>
    </cfRule>
  </conditionalFormatting>
  <conditionalFormatting sqref="E9">
    <cfRule type="cellIs" dxfId="120" priority="10" stopIfTrue="1" operator="lessThan">
      <formula>0</formula>
    </cfRule>
  </conditionalFormatting>
  <conditionalFormatting sqref="G9">
    <cfRule type="cellIs" dxfId="119" priority="9" stopIfTrue="1" operator="lessThan">
      <formula>0</formula>
    </cfRule>
  </conditionalFormatting>
  <conditionalFormatting sqref="B12">
    <cfRule type="cellIs" dxfId="118" priority="8" stopIfTrue="1" operator="lessThan">
      <formula>0</formula>
    </cfRule>
  </conditionalFormatting>
  <conditionalFormatting sqref="D12:E12">
    <cfRule type="cellIs" dxfId="117" priority="7" stopIfTrue="1" operator="lessThan">
      <formula>0</formula>
    </cfRule>
  </conditionalFormatting>
  <conditionalFormatting sqref="G12">
    <cfRule type="cellIs" dxfId="116" priority="6" stopIfTrue="1" operator="lessThan">
      <formula>0</formula>
    </cfRule>
  </conditionalFormatting>
  <conditionalFormatting sqref="G13">
    <cfRule type="cellIs" dxfId="115" priority="5" stopIfTrue="1" operator="lessThan">
      <formula>0</formula>
    </cfRule>
  </conditionalFormatting>
  <conditionalFormatting sqref="G16">
    <cfRule type="cellIs" dxfId="114" priority="1" stopIfTrue="1" operator="lessThan">
      <formula>0</formula>
    </cfRule>
  </conditionalFormatting>
  <conditionalFormatting sqref="B14">
    <cfRule type="cellIs" dxfId="113" priority="4" stopIfTrue="1" operator="lessThan">
      <formula>0</formula>
    </cfRule>
  </conditionalFormatting>
  <conditionalFormatting sqref="D14:E14">
    <cfRule type="cellIs" dxfId="112" priority="3" stopIfTrue="1" operator="lessThan">
      <formula>0</formula>
    </cfRule>
  </conditionalFormatting>
  <conditionalFormatting sqref="G14">
    <cfRule type="cellIs" dxfId="111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zoomScaleNormal="100" workbookViewId="0">
      <selection activeCell="J26" sqref="J26"/>
    </sheetView>
  </sheetViews>
  <sheetFormatPr baseColWidth="10" defaultRowHeight="15.75"/>
  <cols>
    <col min="1" max="1" width="1.7109375" style="24" customWidth="1"/>
    <col min="2" max="2" width="15.85546875" style="24" customWidth="1"/>
    <col min="3" max="3" width="20.7109375" style="24" customWidth="1"/>
    <col min="4" max="4" width="15.5703125" style="24" customWidth="1"/>
    <col min="5" max="5" width="20.7109375" style="24" customWidth="1"/>
    <col min="6" max="6" width="15.140625" style="24" customWidth="1"/>
    <col min="7" max="7" width="20.7109375" style="24" customWidth="1"/>
    <col min="8" max="8" width="1.7109375" style="24" customWidth="1"/>
    <col min="9" max="9" width="20.7109375" style="24" customWidth="1"/>
    <col min="10" max="10" width="15.140625" style="24" customWidth="1"/>
    <col min="11" max="11" width="20.7109375" style="24" customWidth="1"/>
    <col min="12" max="12" width="14.42578125" style="24" customWidth="1"/>
    <col min="13" max="13" width="20.7109375" style="24" customWidth="1"/>
    <col min="14" max="14" width="1.7109375" style="24" customWidth="1"/>
    <col min="15" max="16" width="15.5703125" style="24" customWidth="1"/>
    <col min="17" max="17" width="3.7109375" style="24" customWidth="1"/>
    <col min="18" max="19" width="16.7109375" style="24" customWidth="1"/>
    <col min="20" max="16384" width="11.42578125" style="24"/>
  </cols>
  <sheetData>
    <row r="2" spans="2:21">
      <c r="B2" s="2" t="s">
        <v>43</v>
      </c>
      <c r="E2" s="26" t="s">
        <v>82</v>
      </c>
    </row>
    <row r="4" spans="2:21" ht="30" customHeight="1">
      <c r="B4" s="139" t="s">
        <v>72</v>
      </c>
      <c r="C4" s="139"/>
      <c r="D4" s="139"/>
      <c r="E4" s="139"/>
      <c r="F4" s="139"/>
      <c r="G4" s="139"/>
      <c r="I4" s="145" t="s">
        <v>73</v>
      </c>
      <c r="J4" s="145"/>
      <c r="K4" s="145"/>
      <c r="L4" s="145"/>
      <c r="M4" s="145"/>
      <c r="O4" s="139" t="s">
        <v>74</v>
      </c>
      <c r="P4" s="139"/>
      <c r="R4" s="139" t="s">
        <v>75</v>
      </c>
      <c r="S4" s="139"/>
    </row>
    <row r="5" spans="2:21" ht="15" customHeight="1">
      <c r="C5" s="159" t="s">
        <v>10</v>
      </c>
      <c r="D5" s="159"/>
      <c r="E5" s="159"/>
      <c r="F5" s="159"/>
      <c r="G5" s="159"/>
      <c r="I5" s="159" t="s">
        <v>10</v>
      </c>
      <c r="J5" s="159"/>
      <c r="K5" s="159"/>
      <c r="O5" s="159" t="s">
        <v>39</v>
      </c>
      <c r="P5" s="159"/>
      <c r="R5" s="159" t="s">
        <v>39</v>
      </c>
      <c r="S5" s="159"/>
      <c r="T5" s="27"/>
      <c r="U5" s="27"/>
    </row>
    <row r="6" spans="2:21" ht="49.5" customHeight="1">
      <c r="B6" s="161" t="s">
        <v>0</v>
      </c>
      <c r="C6" s="165" t="s">
        <v>36</v>
      </c>
      <c r="D6" s="166"/>
      <c r="E6" s="165" t="s">
        <v>37</v>
      </c>
      <c r="F6" s="166"/>
      <c r="G6" s="163" t="s">
        <v>38</v>
      </c>
      <c r="I6" s="165" t="s">
        <v>36</v>
      </c>
      <c r="J6" s="166"/>
      <c r="K6" s="165" t="s">
        <v>37</v>
      </c>
      <c r="L6" s="166"/>
      <c r="M6" s="163" t="s">
        <v>38</v>
      </c>
      <c r="O6" s="167" t="s">
        <v>36</v>
      </c>
      <c r="P6" s="167" t="s">
        <v>37</v>
      </c>
      <c r="R6" s="167" t="s">
        <v>36</v>
      </c>
      <c r="S6" s="167" t="s">
        <v>37</v>
      </c>
    </row>
    <row r="7" spans="2:21" ht="31.5" customHeight="1">
      <c r="B7" s="162"/>
      <c r="C7" s="111" t="s">
        <v>55</v>
      </c>
      <c r="D7" s="112" t="s">
        <v>62</v>
      </c>
      <c r="E7" s="111" t="s">
        <v>55</v>
      </c>
      <c r="F7" s="112" t="s">
        <v>62</v>
      </c>
      <c r="G7" s="164"/>
      <c r="I7" s="111" t="s">
        <v>55</v>
      </c>
      <c r="J7" s="112" t="s">
        <v>62</v>
      </c>
      <c r="K7" s="111" t="s">
        <v>55</v>
      </c>
      <c r="L7" s="112" t="s">
        <v>62</v>
      </c>
      <c r="M7" s="164"/>
      <c r="O7" s="168"/>
      <c r="P7" s="168"/>
      <c r="R7" s="168"/>
      <c r="S7" s="168"/>
    </row>
    <row r="8" spans="2:21">
      <c r="B8" s="111">
        <v>44197</v>
      </c>
      <c r="C8" s="104">
        <v>1038769891.27</v>
      </c>
      <c r="D8" s="105">
        <f t="shared" ref="D8:D10" si="0">+C8/G8*100</f>
        <v>32.271284087185229</v>
      </c>
      <c r="E8" s="104">
        <v>2180097658.1700001</v>
      </c>
      <c r="F8" s="106">
        <f t="shared" ref="F8:F10" si="1">+E8/G8*100</f>
        <v>67.728715912814764</v>
      </c>
      <c r="G8" s="104">
        <f t="shared" ref="G8:G10" si="2">+C8+E8</f>
        <v>3218867549.4400001</v>
      </c>
      <c r="H8" s="27"/>
      <c r="I8" s="104">
        <v>482695758.06</v>
      </c>
      <c r="J8" s="105">
        <f t="shared" ref="J8:J10" si="3">+I8/M8*100</f>
        <v>32.765910337932638</v>
      </c>
      <c r="K8" s="107">
        <v>990468738.46000004</v>
      </c>
      <c r="L8" s="106">
        <f>+K8/M8*100</f>
        <v>67.234089662067362</v>
      </c>
      <c r="M8" s="104">
        <f>+I8+K8</f>
        <v>1473164496.52</v>
      </c>
      <c r="N8" s="27"/>
      <c r="O8" s="8">
        <v>83.8</v>
      </c>
      <c r="P8" s="8">
        <v>20.16</v>
      </c>
      <c r="Q8" s="27"/>
      <c r="R8" s="8">
        <f t="shared" ref="R8:R9" si="4">+(C8/I8-1)*100</f>
        <v>115.2017857884052</v>
      </c>
      <c r="S8" s="8">
        <f t="shared" ref="S8:S9" si="5">+(E8/K8-1)*100</f>
        <v>120.10766958275312</v>
      </c>
      <c r="T8" s="108"/>
      <c r="U8" s="108"/>
    </row>
    <row r="9" spans="2:21">
      <c r="B9" s="111">
        <v>44228</v>
      </c>
      <c r="C9" s="113">
        <v>790982281.13</v>
      </c>
      <c r="D9" s="114">
        <f t="shared" si="0"/>
        <v>30.338736342774858</v>
      </c>
      <c r="E9" s="113">
        <v>1816187220.5699999</v>
      </c>
      <c r="F9" s="114">
        <f t="shared" si="1"/>
        <v>69.661263657225149</v>
      </c>
      <c r="G9" s="113">
        <f t="shared" si="2"/>
        <v>2607169501.6999998</v>
      </c>
      <c r="H9" s="27"/>
      <c r="I9" s="113">
        <v>380848875.30000001</v>
      </c>
      <c r="J9" s="114">
        <f t="shared" si="3"/>
        <v>30.258174407273991</v>
      </c>
      <c r="K9" s="33">
        <v>877815544.35000002</v>
      </c>
      <c r="L9" s="114">
        <f>+K9/M9*100</f>
        <v>69.741825592726002</v>
      </c>
      <c r="M9" s="113">
        <f>+I9+K9</f>
        <v>1258664419.6500001</v>
      </c>
      <c r="N9" s="27"/>
      <c r="O9" s="115">
        <f t="shared" ref="O9" si="6">+(C9/C8-1)*100</f>
        <v>-23.85394611669528</v>
      </c>
      <c r="P9" s="115">
        <f t="shared" ref="P9" si="7">+(E9/E8-1)*100</f>
        <v>-16.692391564948096</v>
      </c>
      <c r="Q9" s="27"/>
      <c r="R9" s="115">
        <f t="shared" si="4"/>
        <v>107.689278459056</v>
      </c>
      <c r="S9" s="115">
        <f t="shared" si="5"/>
        <v>106.8985030237577</v>
      </c>
      <c r="T9" s="108"/>
      <c r="U9" s="108"/>
    </row>
    <row r="10" spans="2:21" s="109" customFormat="1">
      <c r="B10" s="111">
        <v>44256</v>
      </c>
      <c r="C10" s="104">
        <v>869480660.09000003</v>
      </c>
      <c r="D10" s="105">
        <f t="shared" si="0"/>
        <v>26.120095805007026</v>
      </c>
      <c r="E10" s="104">
        <v>2459299856.5700002</v>
      </c>
      <c r="F10" s="106">
        <f t="shared" si="1"/>
        <v>73.87990419499296</v>
      </c>
      <c r="G10" s="104">
        <f t="shared" si="2"/>
        <v>3328780516.6600003</v>
      </c>
      <c r="H10" s="27"/>
      <c r="I10" s="104">
        <v>400532822.56999999</v>
      </c>
      <c r="J10" s="105">
        <f t="shared" si="3"/>
        <v>27.03290118587498</v>
      </c>
      <c r="K10" s="107">
        <v>1081116593.51</v>
      </c>
      <c r="L10" s="106">
        <f>+K10/M10*100</f>
        <v>72.967098814125038</v>
      </c>
      <c r="M10" s="104">
        <f>+I10+K10</f>
        <v>1481649416.0799999</v>
      </c>
      <c r="N10" s="27"/>
      <c r="O10" s="8">
        <f t="shared" ref="O10" si="8">+(C10/C9-1)*100</f>
        <v>9.924164021456594</v>
      </c>
      <c r="P10" s="8">
        <f t="shared" ref="P10" si="9">+(E10/E9-1)*100</f>
        <v>35.410040810559337</v>
      </c>
      <c r="Q10" s="27"/>
      <c r="R10" s="8">
        <f t="shared" ref="R10" si="10">+(C10/I10-1)*100</f>
        <v>117.08100088053169</v>
      </c>
      <c r="S10" s="8">
        <f t="shared" ref="S10" si="11">+(E10/K10-1)*100</f>
        <v>127.4777643163843</v>
      </c>
      <c r="T10" s="108"/>
      <c r="U10" s="108"/>
    </row>
    <row r="11" spans="2:21">
      <c r="B11" s="111">
        <v>44287</v>
      </c>
      <c r="C11" s="113"/>
      <c r="D11" s="114"/>
      <c r="E11" s="113"/>
      <c r="F11" s="114"/>
      <c r="G11" s="113"/>
      <c r="H11" s="27"/>
      <c r="I11" s="113"/>
      <c r="J11" s="114"/>
      <c r="K11" s="33"/>
      <c r="L11" s="114"/>
      <c r="M11" s="113"/>
      <c r="N11" s="27"/>
      <c r="O11" s="115"/>
      <c r="P11" s="115"/>
      <c r="Q11" s="27"/>
      <c r="R11" s="115"/>
      <c r="S11" s="115"/>
      <c r="T11" s="108"/>
      <c r="U11" s="108"/>
    </row>
    <row r="12" spans="2:21">
      <c r="B12" s="111">
        <v>44317</v>
      </c>
      <c r="C12" s="104"/>
      <c r="D12" s="105"/>
      <c r="E12" s="104"/>
      <c r="F12" s="106"/>
      <c r="G12" s="104"/>
      <c r="H12" s="27"/>
      <c r="I12" s="104"/>
      <c r="J12" s="105"/>
      <c r="K12" s="107"/>
      <c r="L12" s="106"/>
      <c r="M12" s="104"/>
      <c r="N12" s="27"/>
      <c r="O12" s="8"/>
      <c r="P12" s="8"/>
      <c r="Q12" s="27"/>
      <c r="R12" s="8"/>
      <c r="S12" s="8"/>
      <c r="T12" s="108"/>
      <c r="U12" s="108"/>
    </row>
    <row r="13" spans="2:21">
      <c r="B13" s="111">
        <v>44348</v>
      </c>
      <c r="C13" s="33"/>
      <c r="D13" s="114"/>
      <c r="E13" s="33"/>
      <c r="F13" s="114"/>
      <c r="G13" s="33"/>
      <c r="H13" s="27"/>
      <c r="I13" s="113"/>
      <c r="J13" s="114"/>
      <c r="K13" s="33"/>
      <c r="L13" s="114"/>
      <c r="M13" s="33"/>
      <c r="N13" s="27"/>
      <c r="O13" s="115"/>
      <c r="P13" s="115"/>
      <c r="Q13" s="27"/>
      <c r="R13" s="115"/>
      <c r="S13" s="115"/>
      <c r="T13" s="108"/>
      <c r="U13" s="108"/>
    </row>
    <row r="14" spans="2:21">
      <c r="B14" s="111">
        <v>44378</v>
      </c>
      <c r="C14" s="104"/>
      <c r="D14" s="105"/>
      <c r="E14" s="104"/>
      <c r="F14" s="106"/>
      <c r="G14" s="104"/>
      <c r="H14" s="27"/>
      <c r="I14" s="104"/>
      <c r="J14" s="105"/>
      <c r="K14" s="107"/>
      <c r="L14" s="106"/>
      <c r="M14" s="104"/>
      <c r="N14" s="27"/>
      <c r="O14" s="8"/>
      <c r="P14" s="8"/>
      <c r="Q14" s="27"/>
      <c r="R14" s="8"/>
      <c r="S14" s="8"/>
      <c r="T14" s="108"/>
      <c r="U14" s="108"/>
    </row>
    <row r="15" spans="2:21">
      <c r="B15" s="111">
        <v>44409</v>
      </c>
      <c r="C15" s="33"/>
      <c r="D15" s="114"/>
      <c r="E15" s="33"/>
      <c r="F15" s="114"/>
      <c r="G15" s="33"/>
      <c r="H15" s="27"/>
      <c r="I15" s="33"/>
      <c r="J15" s="114"/>
      <c r="K15" s="33"/>
      <c r="L15" s="114"/>
      <c r="M15" s="33"/>
      <c r="N15" s="27"/>
      <c r="O15" s="115"/>
      <c r="P15" s="115"/>
      <c r="Q15" s="27"/>
      <c r="R15" s="115"/>
      <c r="S15" s="115"/>
      <c r="T15" s="108"/>
      <c r="U15" s="108"/>
    </row>
    <row r="16" spans="2:21">
      <c r="B16" s="111">
        <v>44440</v>
      </c>
      <c r="C16" s="104"/>
      <c r="D16" s="105"/>
      <c r="E16" s="104"/>
      <c r="F16" s="106"/>
      <c r="G16" s="104"/>
      <c r="H16" s="27"/>
      <c r="I16" s="104"/>
      <c r="J16" s="105"/>
      <c r="K16" s="107"/>
      <c r="L16" s="106"/>
      <c r="M16" s="104"/>
      <c r="N16" s="27"/>
      <c r="O16" s="8"/>
      <c r="P16" s="8"/>
      <c r="Q16" s="27"/>
      <c r="R16" s="8"/>
      <c r="S16" s="8"/>
      <c r="T16" s="108"/>
      <c r="U16" s="108"/>
    </row>
    <row r="17" spans="2:21">
      <c r="B17" s="111">
        <v>44470</v>
      </c>
      <c r="C17" s="33"/>
      <c r="D17" s="114"/>
      <c r="E17" s="33"/>
      <c r="F17" s="114"/>
      <c r="G17" s="33"/>
      <c r="H17" s="27"/>
      <c r="I17" s="33"/>
      <c r="J17" s="114"/>
      <c r="K17" s="33"/>
      <c r="L17" s="114"/>
      <c r="M17" s="33"/>
      <c r="N17" s="27"/>
      <c r="O17" s="115"/>
      <c r="P17" s="115"/>
      <c r="Q17" s="27"/>
      <c r="R17" s="115"/>
      <c r="S17" s="115"/>
      <c r="T17" s="108"/>
      <c r="U17" s="108"/>
    </row>
    <row r="18" spans="2:21">
      <c r="B18" s="111">
        <v>44501</v>
      </c>
      <c r="C18" s="104"/>
      <c r="D18" s="105"/>
      <c r="E18" s="104"/>
      <c r="F18" s="106"/>
      <c r="G18" s="104"/>
      <c r="H18" s="27"/>
      <c r="I18" s="104"/>
      <c r="J18" s="105"/>
      <c r="K18" s="107"/>
      <c r="L18" s="106"/>
      <c r="M18" s="104"/>
      <c r="N18" s="27"/>
      <c r="O18" s="8"/>
      <c r="P18" s="8"/>
      <c r="Q18" s="27"/>
      <c r="R18" s="8"/>
      <c r="S18" s="8"/>
      <c r="T18" s="108"/>
      <c r="U18" s="108"/>
    </row>
    <row r="19" spans="2:21">
      <c r="B19" s="111">
        <v>44531</v>
      </c>
      <c r="C19" s="33"/>
      <c r="D19" s="114"/>
      <c r="E19" s="33"/>
      <c r="F19" s="114"/>
      <c r="G19" s="33"/>
      <c r="H19" s="27"/>
      <c r="I19" s="33"/>
      <c r="J19" s="114"/>
      <c r="K19" s="33"/>
      <c r="L19" s="114"/>
      <c r="M19" s="33"/>
      <c r="N19" s="27"/>
      <c r="O19" s="115"/>
      <c r="P19" s="115"/>
      <c r="Q19" s="27"/>
      <c r="R19" s="115"/>
      <c r="S19" s="115"/>
    </row>
    <row r="20" spans="2:21" ht="35.1" customHeight="1">
      <c r="B20" s="35" t="s">
        <v>22</v>
      </c>
      <c r="C20" s="19">
        <f>SUM(C8:C19)</f>
        <v>2699232832.4900002</v>
      </c>
      <c r="D20" s="1">
        <f t="shared" ref="D20" si="12">+C20/G20*100</f>
        <v>29.484288599960106</v>
      </c>
      <c r="E20" s="19">
        <f>SUM(E8:E19)</f>
        <v>6455584735.3099995</v>
      </c>
      <c r="F20" s="1">
        <f t="shared" ref="F20" si="13">+E20/G20*100</f>
        <v>70.515711400039905</v>
      </c>
      <c r="G20" s="19">
        <f>SUM(G8:G19)</f>
        <v>9154817567.7999992</v>
      </c>
      <c r="H20" s="20"/>
      <c r="I20" s="19">
        <f>SUM(I8:I19)</f>
        <v>1264077455.9300001</v>
      </c>
      <c r="J20" s="1">
        <f t="shared" ref="J20" si="14">+I20/M20*100</f>
        <v>30.000805896039388</v>
      </c>
      <c r="K20" s="19">
        <f>SUM(K8:K19)</f>
        <v>2949400876.3199997</v>
      </c>
      <c r="L20" s="1">
        <f>+K20/M20*100</f>
        <v>69.999194103960605</v>
      </c>
      <c r="M20" s="19">
        <f>SUM(M8:M19)</f>
        <v>4213478332.25</v>
      </c>
      <c r="N20" s="27"/>
      <c r="O20" s="1"/>
      <c r="P20" s="1"/>
      <c r="Q20" s="27"/>
      <c r="R20" s="1">
        <f t="shared" ref="R20" si="15">+(C20/I20-1)*100</f>
        <v>113.53381628850707</v>
      </c>
      <c r="S20" s="1">
        <f t="shared" ref="S20" si="16">+(E20/K20-1)*100</f>
        <v>118.87783336406628</v>
      </c>
    </row>
    <row r="21" spans="2:2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2:21" ht="35.1" customHeight="1">
      <c r="B22" s="116" t="s">
        <v>40</v>
      </c>
      <c r="C22" s="33">
        <f>+AVERAGE(C8:C19)</f>
        <v>899744277.49666679</v>
      </c>
      <c r="D22" s="110"/>
      <c r="E22" s="33">
        <f>+AVERAGE(E8:E19)</f>
        <v>2151861578.4366665</v>
      </c>
      <c r="F22" s="110"/>
      <c r="G22" s="19">
        <f>+AVERAGE(G8:G19)</f>
        <v>3051605855.9333329</v>
      </c>
      <c r="H22" s="110"/>
      <c r="I22" s="33">
        <f>+AVERAGE(I8:I19)</f>
        <v>421359151.97666669</v>
      </c>
      <c r="J22" s="110"/>
      <c r="K22" s="33">
        <f>+AVERAGE(K8:K19)</f>
        <v>983133625.43999994</v>
      </c>
      <c r="L22" s="110"/>
      <c r="M22" s="19">
        <f>+AVERAGE(M8:M19)</f>
        <v>1404492777.4166667</v>
      </c>
      <c r="N22" s="27"/>
      <c r="O22" s="27"/>
      <c r="P22" s="27"/>
      <c r="Q22" s="27"/>
      <c r="R22" s="27"/>
      <c r="S22" s="27"/>
    </row>
  </sheetData>
  <mergeCells count="19"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  <mergeCell ref="B4:G4"/>
    <mergeCell ref="I5:K5"/>
    <mergeCell ref="C5:G5"/>
    <mergeCell ref="B6:B7"/>
    <mergeCell ref="G6:G7"/>
    <mergeCell ref="C6:D6"/>
    <mergeCell ref="E6:F6"/>
  </mergeCells>
  <conditionalFormatting sqref="R8">
    <cfRule type="cellIs" dxfId="110" priority="97" stopIfTrue="1" operator="lessThan">
      <formula>0</formula>
    </cfRule>
  </conditionalFormatting>
  <conditionalFormatting sqref="S8">
    <cfRule type="cellIs" dxfId="109" priority="95" stopIfTrue="1" operator="lessThan">
      <formula>0</formula>
    </cfRule>
  </conditionalFormatting>
  <conditionalFormatting sqref="R9:S9">
    <cfRule type="cellIs" dxfId="108" priority="85" stopIfTrue="1" operator="lessThan">
      <formula>0</formula>
    </cfRule>
  </conditionalFormatting>
  <conditionalFormatting sqref="R12 R18">
    <cfRule type="cellIs" dxfId="107" priority="84" stopIfTrue="1" operator="lessThan">
      <formula>0</formula>
    </cfRule>
  </conditionalFormatting>
  <conditionalFormatting sqref="S12 S18">
    <cfRule type="cellIs" dxfId="106" priority="83" stopIfTrue="1" operator="lessThan">
      <formula>0</formula>
    </cfRule>
  </conditionalFormatting>
  <conditionalFormatting sqref="R13:S13 R11:S11 R17:S17">
    <cfRule type="cellIs" dxfId="105" priority="82" stopIfTrue="1" operator="lessThan">
      <formula>0</formula>
    </cfRule>
  </conditionalFormatting>
  <conditionalFormatting sqref="S13">
    <cfRule type="cellIs" dxfId="104" priority="80" stopIfTrue="1" operator="lessThan">
      <formula>0</formula>
    </cfRule>
  </conditionalFormatting>
  <conditionalFormatting sqref="R15">
    <cfRule type="cellIs" dxfId="103" priority="73" stopIfTrue="1" operator="lessThan">
      <formula>0</formula>
    </cfRule>
  </conditionalFormatting>
  <conditionalFormatting sqref="S15">
    <cfRule type="cellIs" dxfId="102" priority="72" stopIfTrue="1" operator="lessThan">
      <formula>0</formula>
    </cfRule>
  </conditionalFormatting>
  <conditionalFormatting sqref="R14">
    <cfRule type="cellIs" dxfId="101" priority="71" stopIfTrue="1" operator="lessThan">
      <formula>0</formula>
    </cfRule>
  </conditionalFormatting>
  <conditionalFormatting sqref="S14">
    <cfRule type="cellIs" dxfId="100" priority="70" stopIfTrue="1" operator="lessThan">
      <formula>0</formula>
    </cfRule>
  </conditionalFormatting>
  <conditionalFormatting sqref="R16">
    <cfRule type="cellIs" dxfId="99" priority="69" stopIfTrue="1" operator="lessThan">
      <formula>0</formula>
    </cfRule>
  </conditionalFormatting>
  <conditionalFormatting sqref="S16">
    <cfRule type="cellIs" dxfId="98" priority="68" stopIfTrue="1" operator="lessThan">
      <formula>0</formula>
    </cfRule>
  </conditionalFormatting>
  <conditionalFormatting sqref="R10:R18">
    <cfRule type="cellIs" dxfId="97" priority="67" stopIfTrue="1" operator="lessThan">
      <formula>0</formula>
    </cfRule>
  </conditionalFormatting>
  <conditionalFormatting sqref="S10:S18">
    <cfRule type="cellIs" dxfId="96" priority="66" stopIfTrue="1" operator="lessThan">
      <formula>0</formula>
    </cfRule>
  </conditionalFormatting>
  <conditionalFormatting sqref="R12 R18">
    <cfRule type="cellIs" dxfId="95" priority="65" stopIfTrue="1" operator="lessThan">
      <formula>0</formula>
    </cfRule>
  </conditionalFormatting>
  <conditionalFormatting sqref="R13">
    <cfRule type="cellIs" dxfId="94" priority="64" stopIfTrue="1" operator="lessThan">
      <formula>0</formula>
    </cfRule>
  </conditionalFormatting>
  <conditionalFormatting sqref="R15">
    <cfRule type="cellIs" dxfId="93" priority="63" stopIfTrue="1" operator="lessThan">
      <formula>0</formula>
    </cfRule>
  </conditionalFormatting>
  <conditionalFormatting sqref="R14">
    <cfRule type="cellIs" dxfId="92" priority="62" stopIfTrue="1" operator="lessThan">
      <formula>0</formula>
    </cfRule>
  </conditionalFormatting>
  <conditionalFormatting sqref="R16">
    <cfRule type="cellIs" dxfId="91" priority="61" stopIfTrue="1" operator="lessThan">
      <formula>0</formula>
    </cfRule>
  </conditionalFormatting>
  <conditionalFormatting sqref="R10">
    <cfRule type="cellIs" dxfId="90" priority="60" stopIfTrue="1" operator="lessThan">
      <formula>0</formula>
    </cfRule>
  </conditionalFormatting>
  <conditionalFormatting sqref="S12 S18">
    <cfRule type="cellIs" dxfId="89" priority="59" stopIfTrue="1" operator="lessThan">
      <formula>0</formula>
    </cfRule>
  </conditionalFormatting>
  <conditionalFormatting sqref="S15">
    <cfRule type="cellIs" dxfId="88" priority="58" stopIfTrue="1" operator="lessThan">
      <formula>0</formula>
    </cfRule>
  </conditionalFormatting>
  <conditionalFormatting sqref="S14">
    <cfRule type="cellIs" dxfId="87" priority="57" stopIfTrue="1" operator="lessThan">
      <formula>0</formula>
    </cfRule>
  </conditionalFormatting>
  <conditionalFormatting sqref="S16">
    <cfRule type="cellIs" dxfId="86" priority="56" stopIfTrue="1" operator="lessThan">
      <formula>0</formula>
    </cfRule>
  </conditionalFormatting>
  <conditionalFormatting sqref="S10:S18">
    <cfRule type="cellIs" dxfId="85" priority="55" stopIfTrue="1" operator="lessThan">
      <formula>0</formula>
    </cfRule>
  </conditionalFormatting>
  <conditionalFormatting sqref="S12 S18">
    <cfRule type="cellIs" dxfId="84" priority="54" stopIfTrue="1" operator="lessThan">
      <formula>0</formula>
    </cfRule>
  </conditionalFormatting>
  <conditionalFormatting sqref="S13">
    <cfRule type="cellIs" dxfId="83" priority="53" stopIfTrue="1" operator="lessThan">
      <formula>0</formula>
    </cfRule>
  </conditionalFormatting>
  <conditionalFormatting sqref="S15">
    <cfRule type="cellIs" dxfId="82" priority="52" stopIfTrue="1" operator="lessThan">
      <formula>0</formula>
    </cfRule>
  </conditionalFormatting>
  <conditionalFormatting sqref="S14">
    <cfRule type="cellIs" dxfId="81" priority="51" stopIfTrue="1" operator="lessThan">
      <formula>0</formula>
    </cfRule>
  </conditionalFormatting>
  <conditionalFormatting sqref="S16">
    <cfRule type="cellIs" dxfId="80" priority="50" stopIfTrue="1" operator="lessThan">
      <formula>0</formula>
    </cfRule>
  </conditionalFormatting>
  <conditionalFormatting sqref="S10">
    <cfRule type="cellIs" dxfId="79" priority="49" stopIfTrue="1" operator="lessThan">
      <formula>0</formula>
    </cfRule>
  </conditionalFormatting>
  <conditionalFormatting sqref="R19:S19">
    <cfRule type="cellIs" dxfId="78" priority="40" stopIfTrue="1" operator="lessThan">
      <formula>0</formula>
    </cfRule>
  </conditionalFormatting>
  <conditionalFormatting sqref="R19">
    <cfRule type="cellIs" dxfId="77" priority="39" stopIfTrue="1" operator="lessThan">
      <formula>0</formula>
    </cfRule>
  </conditionalFormatting>
  <conditionalFormatting sqref="S19">
    <cfRule type="cellIs" dxfId="76" priority="38" stopIfTrue="1" operator="lessThan">
      <formula>0</formula>
    </cfRule>
  </conditionalFormatting>
  <conditionalFormatting sqref="S19">
    <cfRule type="cellIs" dxfId="75" priority="37" stopIfTrue="1" operator="lessThan">
      <formula>0</formula>
    </cfRule>
  </conditionalFormatting>
  <conditionalFormatting sqref="O8">
    <cfRule type="cellIs" dxfId="74" priority="36" stopIfTrue="1" operator="lessThan">
      <formula>0</formula>
    </cfRule>
  </conditionalFormatting>
  <conditionalFormatting sqref="P8">
    <cfRule type="cellIs" dxfId="73" priority="35" stopIfTrue="1" operator="lessThan">
      <formula>0</formula>
    </cfRule>
  </conditionalFormatting>
  <conditionalFormatting sqref="O9:P9">
    <cfRule type="cellIs" dxfId="72" priority="34" stopIfTrue="1" operator="lessThan">
      <formula>0</formula>
    </cfRule>
  </conditionalFormatting>
  <conditionalFormatting sqref="O12 O18">
    <cfRule type="cellIs" dxfId="71" priority="33" stopIfTrue="1" operator="lessThan">
      <formula>0</formula>
    </cfRule>
  </conditionalFormatting>
  <conditionalFormatting sqref="P12 P18">
    <cfRule type="cellIs" dxfId="70" priority="32" stopIfTrue="1" operator="lessThan">
      <formula>0</formula>
    </cfRule>
  </conditionalFormatting>
  <conditionalFormatting sqref="O13:P13 O11:P11 O17:P17">
    <cfRule type="cellIs" dxfId="69" priority="31" stopIfTrue="1" operator="lessThan">
      <formula>0</formula>
    </cfRule>
  </conditionalFormatting>
  <conditionalFormatting sqref="P13">
    <cfRule type="cellIs" dxfId="68" priority="30" stopIfTrue="1" operator="lessThan">
      <formula>0</formula>
    </cfRule>
  </conditionalFormatting>
  <conditionalFormatting sqref="O15">
    <cfRule type="cellIs" dxfId="67" priority="29" stopIfTrue="1" operator="lessThan">
      <formula>0</formula>
    </cfRule>
  </conditionalFormatting>
  <conditionalFormatting sqref="P15">
    <cfRule type="cellIs" dxfId="66" priority="28" stopIfTrue="1" operator="lessThan">
      <formula>0</formula>
    </cfRule>
  </conditionalFormatting>
  <conditionalFormatting sqref="O14">
    <cfRule type="cellIs" dxfId="65" priority="27" stopIfTrue="1" operator="lessThan">
      <formula>0</formula>
    </cfRule>
  </conditionalFormatting>
  <conditionalFormatting sqref="P14">
    <cfRule type="cellIs" dxfId="64" priority="26" stopIfTrue="1" operator="lessThan">
      <formula>0</formula>
    </cfRule>
  </conditionalFormatting>
  <conditionalFormatting sqref="O16">
    <cfRule type="cellIs" dxfId="63" priority="25" stopIfTrue="1" operator="lessThan">
      <formula>0</formula>
    </cfRule>
  </conditionalFormatting>
  <conditionalFormatting sqref="P16">
    <cfRule type="cellIs" dxfId="62" priority="24" stopIfTrue="1" operator="lessThan">
      <formula>0</formula>
    </cfRule>
  </conditionalFormatting>
  <conditionalFormatting sqref="O10:O18">
    <cfRule type="cellIs" dxfId="61" priority="23" stopIfTrue="1" operator="lessThan">
      <formula>0</formula>
    </cfRule>
  </conditionalFormatting>
  <conditionalFormatting sqref="P10:P18">
    <cfRule type="cellIs" dxfId="60" priority="22" stopIfTrue="1" operator="lessThan">
      <formula>0</formula>
    </cfRule>
  </conditionalFormatting>
  <conditionalFormatting sqref="O12 O18">
    <cfRule type="cellIs" dxfId="59" priority="21" stopIfTrue="1" operator="lessThan">
      <formula>0</formula>
    </cfRule>
  </conditionalFormatting>
  <conditionalFormatting sqref="O13">
    <cfRule type="cellIs" dxfId="58" priority="20" stopIfTrue="1" operator="lessThan">
      <formula>0</formula>
    </cfRule>
  </conditionalFormatting>
  <conditionalFormatting sqref="O15">
    <cfRule type="cellIs" dxfId="57" priority="19" stopIfTrue="1" operator="lessThan">
      <formula>0</formula>
    </cfRule>
  </conditionalFormatting>
  <conditionalFormatting sqref="O14">
    <cfRule type="cellIs" dxfId="56" priority="18" stopIfTrue="1" operator="lessThan">
      <formula>0</formula>
    </cfRule>
  </conditionalFormatting>
  <conditionalFormatting sqref="O16">
    <cfRule type="cellIs" dxfId="55" priority="17" stopIfTrue="1" operator="lessThan">
      <formula>0</formula>
    </cfRule>
  </conditionalFormatting>
  <conditionalFormatting sqref="O10">
    <cfRule type="cellIs" dxfId="54" priority="16" stopIfTrue="1" operator="lessThan">
      <formula>0</formula>
    </cfRule>
  </conditionalFormatting>
  <conditionalFormatting sqref="P12 P18">
    <cfRule type="cellIs" dxfId="53" priority="15" stopIfTrue="1" operator="lessThan">
      <formula>0</formula>
    </cfRule>
  </conditionalFormatting>
  <conditionalFormatting sqref="P15">
    <cfRule type="cellIs" dxfId="52" priority="14" stopIfTrue="1" operator="lessThan">
      <formula>0</formula>
    </cfRule>
  </conditionalFormatting>
  <conditionalFormatting sqref="P14">
    <cfRule type="cellIs" dxfId="51" priority="13" stopIfTrue="1" operator="lessThan">
      <formula>0</formula>
    </cfRule>
  </conditionalFormatting>
  <conditionalFormatting sqref="P16">
    <cfRule type="cellIs" dxfId="50" priority="12" stopIfTrue="1" operator="lessThan">
      <formula>0</formula>
    </cfRule>
  </conditionalFormatting>
  <conditionalFormatting sqref="P10:P18">
    <cfRule type="cellIs" dxfId="49" priority="11" stopIfTrue="1" operator="lessThan">
      <formula>0</formula>
    </cfRule>
  </conditionalFormatting>
  <conditionalFormatting sqref="P12 P18">
    <cfRule type="cellIs" dxfId="48" priority="10" stopIfTrue="1" operator="lessThan">
      <formula>0</formula>
    </cfRule>
  </conditionalFormatting>
  <conditionalFormatting sqref="P13">
    <cfRule type="cellIs" dxfId="47" priority="9" stopIfTrue="1" operator="lessThan">
      <formula>0</formula>
    </cfRule>
  </conditionalFormatting>
  <conditionalFormatting sqref="P15">
    <cfRule type="cellIs" dxfId="46" priority="8" stopIfTrue="1" operator="lessThan">
      <formula>0</formula>
    </cfRule>
  </conditionalFormatting>
  <conditionalFormatting sqref="P14">
    <cfRule type="cellIs" dxfId="45" priority="7" stopIfTrue="1" operator="lessThan">
      <formula>0</formula>
    </cfRule>
  </conditionalFormatting>
  <conditionalFormatting sqref="P16">
    <cfRule type="cellIs" dxfId="44" priority="6" stopIfTrue="1" operator="lessThan">
      <formula>0</formula>
    </cfRule>
  </conditionalFormatting>
  <conditionalFormatting sqref="P10">
    <cfRule type="cellIs" dxfId="43" priority="5" stopIfTrue="1" operator="lessThan">
      <formula>0</formula>
    </cfRule>
  </conditionalFormatting>
  <conditionalFormatting sqref="O19:P19">
    <cfRule type="cellIs" dxfId="42" priority="4" stopIfTrue="1" operator="lessThan">
      <formula>0</formula>
    </cfRule>
  </conditionalFormatting>
  <conditionalFormatting sqref="O19">
    <cfRule type="cellIs" dxfId="41" priority="3" stopIfTrue="1" operator="lessThan">
      <formula>0</formula>
    </cfRule>
  </conditionalFormatting>
  <conditionalFormatting sqref="P19">
    <cfRule type="cellIs" dxfId="40" priority="2" stopIfTrue="1" operator="lessThan">
      <formula>0</formula>
    </cfRule>
  </conditionalFormatting>
  <conditionalFormatting sqref="P19">
    <cfRule type="cellIs" dxfId="39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workbookViewId="0">
      <selection activeCell="I9" sqref="I9"/>
    </sheetView>
  </sheetViews>
  <sheetFormatPr baseColWidth="10" defaultColWidth="11.42578125" defaultRowHeight="15.75"/>
  <cols>
    <col min="1" max="1" width="1.7109375" style="117" customWidth="1"/>
    <col min="2" max="2" width="16.7109375" style="117" customWidth="1"/>
    <col min="3" max="4" width="21.7109375" style="117" customWidth="1"/>
    <col min="5" max="6" width="21" style="117" customWidth="1"/>
    <col min="7" max="7" width="4" style="117" customWidth="1"/>
    <col min="8" max="8" width="18.7109375" style="117" customWidth="1"/>
    <col min="9" max="9" width="22.28515625" style="117" customWidth="1"/>
    <col min="10" max="10" width="20.42578125" style="117" bestFit="1" customWidth="1"/>
    <col min="11" max="11" width="23.85546875" style="117" customWidth="1"/>
    <col min="12" max="12" width="21.28515625" style="117" customWidth="1"/>
    <col min="13" max="13" width="26.42578125" style="117" customWidth="1"/>
    <col min="14" max="16384" width="11.42578125" style="117"/>
  </cols>
  <sheetData>
    <row r="2" spans="2:15">
      <c r="B2" s="17" t="s">
        <v>43</v>
      </c>
      <c r="D2" s="26" t="s">
        <v>82</v>
      </c>
      <c r="E2" s="26"/>
    </row>
    <row r="4" spans="2:15" ht="30" customHeight="1">
      <c r="B4" s="139" t="s">
        <v>63</v>
      </c>
      <c r="C4" s="139"/>
      <c r="D4" s="139"/>
      <c r="E4" s="139"/>
      <c r="F4" s="139"/>
    </row>
    <row r="5" spans="2:15" ht="15" customHeight="1">
      <c r="C5" s="140" t="s">
        <v>10</v>
      </c>
      <c r="D5" s="140"/>
      <c r="E5" s="140"/>
      <c r="F5" s="140"/>
      <c r="G5" s="27"/>
      <c r="N5" s="27"/>
      <c r="O5" s="27"/>
    </row>
    <row r="6" spans="2:15" ht="48" customHeight="1">
      <c r="B6" s="161" t="s">
        <v>0</v>
      </c>
      <c r="C6" s="139" t="s">
        <v>2</v>
      </c>
      <c r="D6" s="139"/>
      <c r="E6" s="139"/>
      <c r="F6" s="139"/>
    </row>
    <row r="7" spans="2:15" ht="48" customHeight="1">
      <c r="B7" s="162"/>
      <c r="C7" s="122">
        <v>2023</v>
      </c>
      <c r="D7" s="122">
        <v>2022</v>
      </c>
      <c r="E7" s="122" t="s">
        <v>41</v>
      </c>
      <c r="F7" s="123" t="s">
        <v>64</v>
      </c>
    </row>
    <row r="8" spans="2:15">
      <c r="B8" s="111">
        <v>44197</v>
      </c>
      <c r="C8" s="118">
        <f>+'1. Rec Mensual y Acumulada 2023'!D8</f>
        <v>101565864.64000002</v>
      </c>
      <c r="D8" s="118">
        <v>70768799.849999994</v>
      </c>
      <c r="E8" s="6">
        <v>45.95</v>
      </c>
      <c r="F8" s="8">
        <f t="shared" ref="F8" si="0">+(C8/D8-1)*100</f>
        <v>43.517856534626567</v>
      </c>
    </row>
    <row r="9" spans="2:15">
      <c r="B9" s="111">
        <v>44228</v>
      </c>
      <c r="C9" s="113">
        <v>546314251.08000004</v>
      </c>
      <c r="D9" s="113">
        <v>337725966.63999999</v>
      </c>
      <c r="E9" s="115">
        <f>+(C9/C8-1)*100</f>
        <v>437.89159676472968</v>
      </c>
      <c r="F9" s="115">
        <f t="shared" ref="F9" si="1">+(C9/D9-1)*100</f>
        <v>61.762584178890023</v>
      </c>
    </row>
    <row r="10" spans="2:15">
      <c r="B10" s="111">
        <v>44256</v>
      </c>
      <c r="C10" s="104">
        <v>210281857.86000001</v>
      </c>
      <c r="D10" s="118">
        <v>91716166.549999997</v>
      </c>
      <c r="E10" s="8">
        <f>+(C10/C9-1)*100</f>
        <v>-61.50899277397631</v>
      </c>
      <c r="F10" s="8">
        <f t="shared" ref="F10" si="2">+(C10/D10-1)*100</f>
        <v>129.27458241002992</v>
      </c>
    </row>
    <row r="11" spans="2:15">
      <c r="B11" s="111">
        <v>44287</v>
      </c>
      <c r="C11" s="113"/>
      <c r="D11" s="113"/>
      <c r="E11" s="119"/>
      <c r="F11" s="119"/>
    </row>
    <row r="12" spans="2:15">
      <c r="B12" s="111">
        <v>44317</v>
      </c>
      <c r="C12" s="104"/>
      <c r="D12" s="118"/>
      <c r="E12" s="8"/>
      <c r="F12" s="8"/>
    </row>
    <row r="13" spans="2:15">
      <c r="B13" s="111">
        <v>44348</v>
      </c>
      <c r="C13" s="113"/>
      <c r="D13" s="113"/>
      <c r="E13" s="115"/>
      <c r="F13" s="115"/>
    </row>
    <row r="14" spans="2:15">
      <c r="B14" s="111">
        <v>44378</v>
      </c>
      <c r="C14" s="104"/>
      <c r="D14" s="118"/>
      <c r="E14" s="6"/>
      <c r="F14" s="6"/>
    </row>
    <row r="15" spans="2:15">
      <c r="B15" s="111">
        <v>44409</v>
      </c>
      <c r="C15" s="113"/>
      <c r="D15" s="113"/>
      <c r="E15" s="115"/>
      <c r="F15" s="115"/>
    </row>
    <row r="16" spans="2:15">
      <c r="B16" s="111">
        <v>44440</v>
      </c>
      <c r="C16" s="104"/>
      <c r="D16" s="118"/>
      <c r="E16" s="6"/>
      <c r="F16" s="6"/>
    </row>
    <row r="17" spans="2:6">
      <c r="B17" s="111">
        <v>44470</v>
      </c>
      <c r="C17" s="113"/>
      <c r="D17" s="113"/>
      <c r="E17" s="119"/>
      <c r="F17" s="119"/>
    </row>
    <row r="18" spans="2:6">
      <c r="B18" s="111">
        <v>44501</v>
      </c>
      <c r="C18" s="104"/>
      <c r="D18" s="118"/>
      <c r="E18" s="6"/>
      <c r="F18" s="6"/>
    </row>
    <row r="19" spans="2:6">
      <c r="B19" s="111">
        <v>44531</v>
      </c>
      <c r="C19" s="113"/>
      <c r="D19" s="113"/>
      <c r="E19" s="119"/>
      <c r="F19" s="115"/>
    </row>
    <row r="20" spans="2:6" ht="35.1" customHeight="1">
      <c r="B20" s="35" t="s">
        <v>22</v>
      </c>
      <c r="C20" s="19">
        <f>SUM(C8:C19)</f>
        <v>858161973.58000004</v>
      </c>
      <c r="D20" s="19">
        <f>SUM(D8:D19)</f>
        <v>500210933.04000002</v>
      </c>
      <c r="E20" s="1"/>
      <c r="F20" s="1"/>
    </row>
    <row r="21" spans="2:6">
      <c r="C21" s="120"/>
      <c r="D21" s="120"/>
    </row>
    <row r="22" spans="2:6" ht="35.1" customHeight="1">
      <c r="B22" s="116" t="s">
        <v>40</v>
      </c>
      <c r="C22" s="113">
        <f>+AVERAGE(C8:C19)</f>
        <v>286053991.19333333</v>
      </c>
      <c r="D22" s="113">
        <f>+AVERAGE(D8:D19)</f>
        <v>166736977.68000001</v>
      </c>
      <c r="E22" s="121"/>
      <c r="F22" s="121"/>
    </row>
  </sheetData>
  <mergeCells count="4">
    <mergeCell ref="B6:B7"/>
    <mergeCell ref="B4:F4"/>
    <mergeCell ref="C6:F6"/>
    <mergeCell ref="C5:F5"/>
  </mergeCells>
  <conditionalFormatting sqref="E8">
    <cfRule type="cellIs" dxfId="38" priority="40" stopIfTrue="1" operator="lessThan">
      <formula>0</formula>
    </cfRule>
  </conditionalFormatting>
  <conditionalFormatting sqref="E12">
    <cfRule type="cellIs" dxfId="37" priority="39" stopIfTrue="1" operator="lessThan">
      <formula>0</formula>
    </cfRule>
  </conditionalFormatting>
  <conditionalFormatting sqref="F11">
    <cfRule type="cellIs" dxfId="36" priority="9" stopIfTrue="1" operator="lessThan">
      <formula>0</formula>
    </cfRule>
  </conditionalFormatting>
  <conditionalFormatting sqref="E16">
    <cfRule type="cellIs" dxfId="35" priority="12" stopIfTrue="1" operator="lessThan">
      <formula>0</formula>
    </cfRule>
  </conditionalFormatting>
  <conditionalFormatting sqref="E14">
    <cfRule type="cellIs" dxfId="34" priority="13" stopIfTrue="1" operator="lessThan">
      <formula>0</formula>
    </cfRule>
  </conditionalFormatting>
  <conditionalFormatting sqref="F10 F12">
    <cfRule type="cellIs" dxfId="33" priority="10" stopIfTrue="1" operator="lessThan">
      <formula>0</formula>
    </cfRule>
  </conditionalFormatting>
  <conditionalFormatting sqref="E18">
    <cfRule type="cellIs" dxfId="32" priority="14" stopIfTrue="1" operator="lessThan">
      <formula>0</formula>
    </cfRule>
  </conditionalFormatting>
  <conditionalFormatting sqref="F14">
    <cfRule type="cellIs" dxfId="31" priority="7" stopIfTrue="1" operator="lessThan">
      <formula>0</formula>
    </cfRule>
  </conditionalFormatting>
  <conditionalFormatting sqref="E17">
    <cfRule type="cellIs" dxfId="30" priority="11" stopIfTrue="1" operator="lessThan">
      <formula>0</formula>
    </cfRule>
  </conditionalFormatting>
  <conditionalFormatting sqref="F18">
    <cfRule type="cellIs" dxfId="29" priority="8" stopIfTrue="1" operator="lessThan">
      <formula>0</formula>
    </cfRule>
  </conditionalFormatting>
  <conditionalFormatting sqref="F16">
    <cfRule type="cellIs" dxfId="28" priority="6" stopIfTrue="1" operator="lessThan">
      <formula>0</formula>
    </cfRule>
  </conditionalFormatting>
  <conditionalFormatting sqref="F17">
    <cfRule type="cellIs" dxfId="27" priority="5" stopIfTrue="1" operator="lessThan">
      <formula>0</formula>
    </cfRule>
  </conditionalFormatting>
  <conditionalFormatting sqref="F8">
    <cfRule type="cellIs" dxfId="26" priority="4" stopIfTrue="1" operator="lessThan">
      <formula>0</formula>
    </cfRule>
  </conditionalFormatting>
  <conditionalFormatting sqref="E11">
    <cfRule type="cellIs" dxfId="25" priority="2" stopIfTrue="1" operator="lessThan">
      <formula>0</formula>
    </cfRule>
  </conditionalFormatting>
  <conditionalFormatting sqref="E10">
    <cfRule type="cellIs" dxfId="24" priority="3" stopIfTrue="1" operator="lessThan">
      <formula>0</formula>
    </cfRule>
  </conditionalFormatting>
  <conditionalFormatting sqref="E19">
    <cfRule type="cellIs" dxfId="2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I12" sqref="I12"/>
    </sheetView>
  </sheetViews>
  <sheetFormatPr baseColWidth="10" defaultRowHeight="15.75"/>
  <cols>
    <col min="1" max="1" width="1.7109375" style="24" customWidth="1"/>
    <col min="2" max="2" width="16.7109375" style="24" customWidth="1"/>
    <col min="3" max="3" width="23.85546875" style="24" customWidth="1"/>
    <col min="4" max="6" width="21.7109375" style="24" customWidth="1"/>
    <col min="7" max="7" width="16.7109375" style="24" customWidth="1"/>
    <col min="8" max="8" width="18.28515625" style="24" customWidth="1"/>
    <col min="9" max="9" width="13.42578125" style="24" customWidth="1"/>
    <col min="10" max="16384" width="11.42578125" style="24"/>
  </cols>
  <sheetData>
    <row r="2" spans="2:6" s="117" customFormat="1">
      <c r="B2" s="17" t="s">
        <v>43</v>
      </c>
      <c r="D2" s="26" t="s">
        <v>82</v>
      </c>
      <c r="E2" s="26"/>
    </row>
    <row r="3" spans="2:6">
      <c r="B3" s="2"/>
      <c r="E3" s="125"/>
    </row>
    <row r="4" spans="2:6" ht="30" customHeight="1">
      <c r="B4" s="139" t="s">
        <v>67</v>
      </c>
      <c r="C4" s="139"/>
      <c r="D4" s="139"/>
      <c r="E4" s="139"/>
      <c r="F4" s="139"/>
    </row>
    <row r="5" spans="2:6" ht="15" customHeight="1">
      <c r="C5" s="159" t="s">
        <v>10</v>
      </c>
      <c r="D5" s="159"/>
      <c r="E5" s="159"/>
      <c r="F5" s="159"/>
    </row>
    <row r="6" spans="2:6" ht="48" customHeight="1">
      <c r="B6" s="161" t="s">
        <v>0</v>
      </c>
      <c r="C6" s="139" t="s">
        <v>3</v>
      </c>
      <c r="D6" s="139"/>
      <c r="E6" s="139"/>
      <c r="F6" s="139"/>
    </row>
    <row r="7" spans="2:6" ht="48" customHeight="1">
      <c r="B7" s="162"/>
      <c r="C7" s="122">
        <v>2023</v>
      </c>
      <c r="D7" s="122">
        <v>2022</v>
      </c>
      <c r="E7" s="122" t="s">
        <v>41</v>
      </c>
      <c r="F7" s="122" t="s">
        <v>65</v>
      </c>
    </row>
    <row r="8" spans="2:6">
      <c r="B8" s="111">
        <v>44197</v>
      </c>
      <c r="C8" s="118">
        <v>44893309.270000003</v>
      </c>
      <c r="D8" s="118">
        <v>103858803.45</v>
      </c>
      <c r="E8" s="6">
        <v>-89.74</v>
      </c>
      <c r="F8" s="9">
        <f t="shared" ref="F8" si="0">+(C8/D8-1)*100</f>
        <v>-56.774671208673546</v>
      </c>
    </row>
    <row r="9" spans="2:6">
      <c r="B9" s="111">
        <v>44228</v>
      </c>
      <c r="C9" s="113">
        <v>380523343.75</v>
      </c>
      <c r="D9" s="113">
        <v>91120911.489999995</v>
      </c>
      <c r="E9" s="119">
        <f>+(C9/C8-1)*100</f>
        <v>747.61705015202574</v>
      </c>
      <c r="F9" s="124">
        <f t="shared" ref="F9" si="1">+(C9/D9-1)*100</f>
        <v>317.60265292315506</v>
      </c>
    </row>
    <row r="10" spans="2:6">
      <c r="B10" s="111">
        <v>44256</v>
      </c>
      <c r="C10" s="126">
        <v>1214020184.47</v>
      </c>
      <c r="D10" s="118">
        <v>756262006.95000005</v>
      </c>
      <c r="E10" s="8">
        <f>+(C10/C9-1)*100</f>
        <v>219.03960805821129</v>
      </c>
      <c r="F10" s="9">
        <f t="shared" ref="F10" si="2">+(C10/D10-1)*100</f>
        <v>60.529045927632396</v>
      </c>
    </row>
    <row r="11" spans="2:6">
      <c r="B11" s="111">
        <v>44287</v>
      </c>
      <c r="C11" s="113"/>
      <c r="D11" s="113"/>
      <c r="E11" s="119"/>
      <c r="F11" s="124"/>
    </row>
    <row r="12" spans="2:6">
      <c r="B12" s="111">
        <v>44317</v>
      </c>
      <c r="C12" s="104"/>
      <c r="D12" s="118"/>
      <c r="E12" s="9"/>
      <c r="F12" s="9"/>
    </row>
    <row r="13" spans="2:6">
      <c r="B13" s="111">
        <v>44348</v>
      </c>
      <c r="C13" s="113"/>
      <c r="D13" s="113"/>
      <c r="E13" s="124"/>
      <c r="F13" s="124"/>
    </row>
    <row r="14" spans="2:6">
      <c r="B14" s="111">
        <v>44378</v>
      </c>
      <c r="C14" s="104"/>
      <c r="D14" s="118"/>
      <c r="E14" s="9"/>
      <c r="F14" s="9"/>
    </row>
    <row r="15" spans="2:6">
      <c r="B15" s="111">
        <v>44409</v>
      </c>
      <c r="C15" s="113"/>
      <c r="D15" s="113"/>
      <c r="E15" s="124"/>
      <c r="F15" s="124"/>
    </row>
    <row r="16" spans="2:6">
      <c r="B16" s="111">
        <v>44440</v>
      </c>
      <c r="C16" s="104"/>
      <c r="D16" s="118"/>
      <c r="E16" s="9"/>
      <c r="F16" s="9"/>
    </row>
    <row r="17" spans="2:8">
      <c r="B17" s="111">
        <v>44470</v>
      </c>
      <c r="C17" s="113"/>
      <c r="D17" s="113"/>
      <c r="E17" s="119"/>
      <c r="F17" s="124"/>
    </row>
    <row r="18" spans="2:8">
      <c r="B18" s="111">
        <v>44501</v>
      </c>
      <c r="C18" s="104"/>
      <c r="D18" s="118"/>
      <c r="E18" s="9"/>
      <c r="F18" s="9"/>
    </row>
    <row r="19" spans="2:8">
      <c r="B19" s="111">
        <v>44531</v>
      </c>
      <c r="C19" s="113"/>
      <c r="D19" s="113"/>
      <c r="E19" s="124"/>
      <c r="F19" s="124"/>
    </row>
    <row r="20" spans="2:8" ht="31.5">
      <c r="B20" s="35" t="s">
        <v>22</v>
      </c>
      <c r="C20" s="19">
        <f>SUM(C8:C19)</f>
        <v>1639436837.49</v>
      </c>
      <c r="D20" s="19">
        <f>SUM(D8:D19)</f>
        <v>951241721.8900001</v>
      </c>
      <c r="E20" s="1"/>
      <c r="F20" s="1"/>
    </row>
    <row r="21" spans="2:8">
      <c r="C21" s="82"/>
      <c r="D21" s="82"/>
      <c r="H21" s="82"/>
    </row>
    <row r="22" spans="2:8" ht="35.1" customHeight="1">
      <c r="B22" s="116" t="s">
        <v>40</v>
      </c>
      <c r="C22" s="113">
        <f>+AVERAGE(C8:C19)</f>
        <v>546478945.83000004</v>
      </c>
      <c r="D22" s="113">
        <f>+AVERAGE(D8:D19)</f>
        <v>317080573.96333337</v>
      </c>
      <c r="E22" s="121"/>
      <c r="F22" s="121"/>
      <c r="H22" s="82"/>
    </row>
    <row r="23" spans="2:8">
      <c r="C23" s="82"/>
      <c r="H23" s="82"/>
    </row>
  </sheetData>
  <mergeCells count="4">
    <mergeCell ref="B6:B7"/>
    <mergeCell ref="C6:F6"/>
    <mergeCell ref="B4:F4"/>
    <mergeCell ref="C5:F5"/>
  </mergeCells>
  <conditionalFormatting sqref="F8">
    <cfRule type="cellIs" dxfId="22" priority="21" stopIfTrue="1" operator="lessThan">
      <formula>0</formula>
    </cfRule>
  </conditionalFormatting>
  <conditionalFormatting sqref="E12">
    <cfRule type="cellIs" dxfId="21" priority="24" stopIfTrue="1" operator="lessThan">
      <formula>0</formula>
    </cfRule>
  </conditionalFormatting>
  <conditionalFormatting sqref="E14">
    <cfRule type="cellIs" dxfId="20" priority="18" stopIfTrue="1" operator="lessThan">
      <formula>0</formula>
    </cfRule>
  </conditionalFormatting>
  <conditionalFormatting sqref="E16">
    <cfRule type="cellIs" dxfId="19" priority="13" stopIfTrue="1" operator="lessThan">
      <formula>0</formula>
    </cfRule>
  </conditionalFormatting>
  <conditionalFormatting sqref="F14">
    <cfRule type="cellIs" dxfId="18" priority="10" stopIfTrue="1" operator="lessThan">
      <formula>0</formula>
    </cfRule>
  </conditionalFormatting>
  <conditionalFormatting sqref="F10 F12">
    <cfRule type="cellIs" dxfId="17" priority="12" stopIfTrue="1" operator="lessThan">
      <formula>0</formula>
    </cfRule>
  </conditionalFormatting>
  <conditionalFormatting sqref="F16">
    <cfRule type="cellIs" dxfId="16" priority="9" stopIfTrue="1" operator="lessThan">
      <formula>0</formula>
    </cfRule>
  </conditionalFormatting>
  <conditionalFormatting sqref="E8">
    <cfRule type="cellIs" dxfId="15" priority="7" stopIfTrue="1" operator="lessThan">
      <formula>0</formula>
    </cfRule>
  </conditionalFormatting>
  <conditionalFormatting sqref="E11">
    <cfRule type="cellIs" dxfId="14" priority="5" stopIfTrue="1" operator="lessThan">
      <formula>0</formula>
    </cfRule>
  </conditionalFormatting>
  <conditionalFormatting sqref="E10">
    <cfRule type="cellIs" dxfId="13" priority="6" stopIfTrue="1" operator="lessThan">
      <formula>0</formula>
    </cfRule>
  </conditionalFormatting>
  <conditionalFormatting sqref="E9">
    <cfRule type="cellIs" dxfId="12" priority="4" stopIfTrue="1" operator="lessThan">
      <formula>0</formula>
    </cfRule>
  </conditionalFormatting>
  <conditionalFormatting sqref="E17">
    <cfRule type="cellIs" dxfId="11" priority="3" stopIfTrue="1" operator="lessThan">
      <formula>0</formula>
    </cfRule>
  </conditionalFormatting>
  <conditionalFormatting sqref="E18">
    <cfRule type="cellIs" dxfId="10" priority="2" stopIfTrue="1" operator="lessThan">
      <formula>0</formula>
    </cfRule>
  </conditionalFormatting>
  <conditionalFormatting sqref="F18">
    <cfRule type="cellIs" dxfId="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H11" sqref="H11"/>
    </sheetView>
  </sheetViews>
  <sheetFormatPr baseColWidth="10" defaultRowHeight="15.75"/>
  <cols>
    <col min="1" max="1" width="1.7109375" style="24" customWidth="1"/>
    <col min="2" max="2" width="16.7109375" style="24" customWidth="1"/>
    <col min="3" max="6" width="21.7109375" style="24" customWidth="1"/>
    <col min="7" max="7" width="15.5703125" style="24" customWidth="1"/>
    <col min="8" max="8" width="14.28515625" style="24" customWidth="1"/>
    <col min="9" max="16384" width="11.42578125" style="24"/>
  </cols>
  <sheetData>
    <row r="2" spans="2:6">
      <c r="B2" s="2" t="s">
        <v>43</v>
      </c>
      <c r="E2" s="26" t="s">
        <v>82</v>
      </c>
    </row>
    <row r="5" spans="2:6" ht="30" customHeight="1">
      <c r="B5" s="139" t="s">
        <v>66</v>
      </c>
      <c r="C5" s="139"/>
      <c r="D5" s="139"/>
      <c r="E5" s="139"/>
      <c r="F5" s="139"/>
    </row>
    <row r="6" spans="2:6" ht="15" customHeight="1">
      <c r="C6" s="159" t="s">
        <v>10</v>
      </c>
      <c r="D6" s="159"/>
      <c r="E6" s="159"/>
      <c r="F6" s="159"/>
    </row>
    <row r="7" spans="2:6" ht="48" customHeight="1">
      <c r="B7" s="161" t="s">
        <v>0</v>
      </c>
      <c r="C7" s="139" t="s">
        <v>42</v>
      </c>
      <c r="D7" s="139"/>
      <c r="E7" s="139"/>
      <c r="F7" s="139"/>
    </row>
    <row r="8" spans="2:6" ht="48" customHeight="1">
      <c r="B8" s="162"/>
      <c r="C8" s="122">
        <v>2023</v>
      </c>
      <c r="D8" s="122">
        <v>2022</v>
      </c>
      <c r="E8" s="122" t="s">
        <v>41</v>
      </c>
      <c r="F8" s="122" t="s">
        <v>65</v>
      </c>
    </row>
    <row r="9" spans="2:6">
      <c r="B9" s="22">
        <v>44927</v>
      </c>
      <c r="C9" s="118">
        <v>320170253.93000001</v>
      </c>
      <c r="D9" s="118">
        <v>120011584.16</v>
      </c>
      <c r="E9" s="9">
        <v>52.88</v>
      </c>
      <c r="F9" s="9">
        <f t="shared" ref="F9" si="0">+(C9/D9-1)*100</f>
        <v>166.78279115385024</v>
      </c>
    </row>
    <row r="10" spans="2:6">
      <c r="B10" s="22">
        <v>44958</v>
      </c>
      <c r="C10" s="113">
        <v>347187486.22000003</v>
      </c>
      <c r="D10" s="113">
        <v>127682328.93000001</v>
      </c>
      <c r="E10" s="124">
        <f>+(C10/C9-1)*100</f>
        <v>8.4383954968867627</v>
      </c>
      <c r="F10" s="124">
        <f t="shared" ref="F10" si="1">+(C10/D10-1)*100</f>
        <v>171.91506383811387</v>
      </c>
    </row>
    <row r="11" spans="2:6">
      <c r="B11" s="22">
        <v>44986</v>
      </c>
      <c r="C11" s="104">
        <v>458818512.75999999</v>
      </c>
      <c r="D11" s="118">
        <v>143229625.87</v>
      </c>
      <c r="E11" s="9">
        <f>+(C11/C10-1)*100</f>
        <v>32.152952214776384</v>
      </c>
      <c r="F11" s="9">
        <f t="shared" ref="F11" si="2">+(C11/D11-1)*100</f>
        <v>220.33771642777245</v>
      </c>
    </row>
    <row r="12" spans="2:6">
      <c r="B12" s="22">
        <v>45017</v>
      </c>
      <c r="C12" s="113"/>
      <c r="D12" s="113"/>
      <c r="E12" s="132"/>
      <c r="F12" s="124"/>
    </row>
    <row r="13" spans="2:6">
      <c r="B13" s="22">
        <v>45047</v>
      </c>
      <c r="C13" s="104"/>
      <c r="D13" s="118"/>
      <c r="E13" s="9"/>
      <c r="F13" s="9"/>
    </row>
    <row r="14" spans="2:6">
      <c r="B14" s="22">
        <v>45078</v>
      </c>
      <c r="C14" s="113"/>
      <c r="D14" s="113"/>
      <c r="E14" s="132"/>
      <c r="F14" s="124"/>
    </row>
    <row r="15" spans="2:6">
      <c r="B15" s="22">
        <v>45108</v>
      </c>
      <c r="C15" s="126"/>
      <c r="D15" s="118"/>
      <c r="E15" s="9"/>
      <c r="F15" s="9"/>
    </row>
    <row r="16" spans="2:6">
      <c r="B16" s="22">
        <v>45139</v>
      </c>
      <c r="C16" s="113"/>
      <c r="D16" s="113"/>
      <c r="E16" s="124"/>
      <c r="F16" s="124"/>
    </row>
    <row r="17" spans="2:6">
      <c r="B17" s="22">
        <v>45170</v>
      </c>
      <c r="C17" s="104"/>
      <c r="D17" s="118"/>
      <c r="E17" s="9"/>
      <c r="F17" s="9"/>
    </row>
    <row r="18" spans="2:6">
      <c r="B18" s="22">
        <v>45200</v>
      </c>
      <c r="C18" s="113"/>
      <c r="D18" s="113"/>
      <c r="E18" s="132"/>
      <c r="F18" s="124"/>
    </row>
    <row r="19" spans="2:6">
      <c r="B19" s="22">
        <v>45231</v>
      </c>
      <c r="C19" s="104"/>
      <c r="D19" s="118"/>
      <c r="E19" s="9"/>
      <c r="F19" s="9"/>
    </row>
    <row r="20" spans="2:6">
      <c r="B20" s="22">
        <v>45261</v>
      </c>
      <c r="C20" s="113"/>
      <c r="D20" s="113"/>
      <c r="E20" s="124"/>
      <c r="F20" s="124"/>
    </row>
    <row r="21" spans="2:6" ht="31.5">
      <c r="B21" s="35" t="s">
        <v>22</v>
      </c>
      <c r="C21" s="19">
        <f>SUM(C9:C20)</f>
        <v>1126176252.9100001</v>
      </c>
      <c r="D21" s="19">
        <f>SUM(D9:D20)</f>
        <v>390923538.96000004</v>
      </c>
      <c r="E21" s="1"/>
      <c r="F21" s="1"/>
    </row>
    <row r="22" spans="2:6">
      <c r="C22" s="82"/>
      <c r="D22" s="82"/>
    </row>
    <row r="23" spans="2:6" ht="31.5">
      <c r="B23" s="116" t="s">
        <v>40</v>
      </c>
      <c r="C23" s="113">
        <f>+AVERAGE(C9:C20)</f>
        <v>375392084.30333334</v>
      </c>
      <c r="D23" s="113">
        <f>+AVERAGE(D9:D20)</f>
        <v>130307846.32000001</v>
      </c>
      <c r="E23" s="121"/>
      <c r="F23" s="121"/>
    </row>
    <row r="25" spans="2:6">
      <c r="C25" s="82"/>
    </row>
  </sheetData>
  <mergeCells count="4">
    <mergeCell ref="B5:F5"/>
    <mergeCell ref="B7:B8"/>
    <mergeCell ref="C7:F7"/>
    <mergeCell ref="C6:F6"/>
  </mergeCells>
  <conditionalFormatting sqref="E9:F9">
    <cfRule type="cellIs" dxfId="8" priority="12" stopIfTrue="1" operator="lessThan">
      <formula>0</formula>
    </cfRule>
  </conditionalFormatting>
  <conditionalFormatting sqref="E11 E13">
    <cfRule type="cellIs" dxfId="7" priority="15" stopIfTrue="1" operator="lessThan">
      <formula>0</formula>
    </cfRule>
  </conditionalFormatting>
  <conditionalFormatting sqref="E15">
    <cfRule type="cellIs" dxfId="6" priority="10" stopIfTrue="1" operator="lessThan">
      <formula>0</formula>
    </cfRule>
  </conditionalFormatting>
  <conditionalFormatting sqref="E17">
    <cfRule type="cellIs" dxfId="5" priority="8" stopIfTrue="1" operator="lessThan">
      <formula>0</formula>
    </cfRule>
  </conditionalFormatting>
  <conditionalFormatting sqref="F11 F13">
    <cfRule type="cellIs" dxfId="4" priority="6" stopIfTrue="1" operator="lessThan">
      <formula>0</formula>
    </cfRule>
  </conditionalFormatting>
  <conditionalFormatting sqref="F15">
    <cfRule type="cellIs" dxfId="3" priority="4" stopIfTrue="1" operator="lessThan">
      <formula>0</formula>
    </cfRule>
  </conditionalFormatting>
  <conditionalFormatting sqref="F17">
    <cfRule type="cellIs" dxfId="2" priority="3" stopIfTrue="1" operator="lessThan">
      <formula>0</formula>
    </cfRule>
  </conditionalFormatting>
  <conditionalFormatting sqref="E19">
    <cfRule type="cellIs" dxfId="1" priority="2" stopIfTrue="1" operator="lessThan">
      <formula>0</formula>
    </cfRule>
  </conditionalFormatting>
  <conditionalFormatting sqref="F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1. Rec Mensual y Acumulada 2023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cp:lastPrinted>2023-03-02T15:30:06Z</cp:lastPrinted>
  <dcterms:created xsi:type="dcterms:W3CDTF">2020-06-22T13:36:33Z</dcterms:created>
  <dcterms:modified xsi:type="dcterms:W3CDTF">2023-04-04T13:31:57Z</dcterms:modified>
</cp:coreProperties>
</file>