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\1.2 SUBDIRECCIÓN DE CONTROL DE GESTIÓN\1. Análisis de GT\Recaudación\Octubre 2022\"/>
    </mc:Choice>
  </mc:AlternateContent>
  <xr:revisionPtr revIDLastSave="0" documentId="13_ncr:1_{FADAC908-13FD-4E26-BC44-3F5688C5D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2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9" l="1"/>
  <c r="E18" i="9"/>
  <c r="G21" i="7" l="1"/>
  <c r="G14" i="7"/>
  <c r="G12" i="7"/>
  <c r="G9" i="7"/>
  <c r="G8" i="2"/>
  <c r="H17" i="1"/>
  <c r="F17" i="8"/>
  <c r="E17" i="8"/>
  <c r="F17" i="5"/>
  <c r="E17" i="5"/>
  <c r="S17" i="4"/>
  <c r="R17" i="4"/>
  <c r="P17" i="4"/>
  <c r="O17" i="4"/>
  <c r="M17" i="4"/>
  <c r="L17" i="4"/>
  <c r="J17" i="4"/>
  <c r="G17" i="4"/>
  <c r="F17" i="4" s="1"/>
  <c r="F20" i="7"/>
  <c r="F19" i="7"/>
  <c r="F18" i="7"/>
  <c r="F17" i="7"/>
  <c r="F15" i="7"/>
  <c r="F14" i="7"/>
  <c r="F13" i="7"/>
  <c r="F12" i="7"/>
  <c r="F11" i="7"/>
  <c r="F10" i="7"/>
  <c r="D18" i="6"/>
  <c r="C18" i="6"/>
  <c r="J17" i="1"/>
  <c r="J16" i="1"/>
  <c r="D17" i="4" l="1"/>
  <c r="R16" i="4"/>
  <c r="G11" i="2"/>
  <c r="F11" i="2"/>
  <c r="G10" i="2"/>
  <c r="G9" i="2"/>
  <c r="H16" i="1" l="1"/>
  <c r="F17" i="9"/>
  <c r="E17" i="9"/>
  <c r="F16" i="8"/>
  <c r="E16" i="8"/>
  <c r="F16" i="5"/>
  <c r="E16" i="5"/>
  <c r="S16" i="4"/>
  <c r="P16" i="4"/>
  <c r="P15" i="4"/>
  <c r="O16" i="4"/>
  <c r="M16" i="4"/>
  <c r="L16" i="4"/>
  <c r="J16" i="4"/>
  <c r="G16" i="4"/>
  <c r="F16" i="4" s="1"/>
  <c r="D16" i="4" l="1"/>
  <c r="C17" i="6"/>
  <c r="R15" i="4" l="1"/>
  <c r="S15" i="4"/>
  <c r="E16" i="2"/>
  <c r="D16" i="2"/>
  <c r="F16" i="9" l="1"/>
  <c r="E16" i="9"/>
  <c r="F15" i="8"/>
  <c r="E15" i="8"/>
  <c r="F15" i="5"/>
  <c r="E15" i="5"/>
  <c r="O15" i="4"/>
  <c r="M15" i="4"/>
  <c r="L15" i="4" s="1"/>
  <c r="G15" i="4"/>
  <c r="F15" i="4" s="1"/>
  <c r="J15" i="4" l="1"/>
  <c r="D15" i="4"/>
  <c r="H15" i="1"/>
  <c r="J15" i="1" s="1"/>
  <c r="C16" i="6" s="1"/>
  <c r="D17" i="6" s="1"/>
  <c r="F15" i="9" l="1"/>
  <c r="E15" i="9"/>
  <c r="F14" i="8"/>
  <c r="E14" i="8"/>
  <c r="F14" i="5"/>
  <c r="E14" i="5"/>
  <c r="S14" i="4"/>
  <c r="R14" i="4"/>
  <c r="P14" i="4"/>
  <c r="O14" i="4"/>
  <c r="M14" i="4"/>
  <c r="L14" i="4" s="1"/>
  <c r="J14" i="4"/>
  <c r="G14" i="4"/>
  <c r="F14" i="4" s="1"/>
  <c r="D14" i="4" l="1"/>
  <c r="D8" i="2"/>
  <c r="H14" i="1"/>
  <c r="J14" i="1" s="1"/>
  <c r="C15" i="6" s="1"/>
  <c r="D16" i="6" l="1"/>
  <c r="F14" i="9"/>
  <c r="E14" i="9"/>
  <c r="F13" i="8"/>
  <c r="E13" i="8"/>
  <c r="F13" i="5"/>
  <c r="E13" i="5"/>
  <c r="S13" i="4"/>
  <c r="R13" i="4"/>
  <c r="P13" i="4"/>
  <c r="O13" i="4"/>
  <c r="M13" i="4"/>
  <c r="G13" i="4"/>
  <c r="F13" i="4" s="1"/>
  <c r="J13" i="4" l="1"/>
  <c r="L13" i="4"/>
  <c r="D13" i="4"/>
  <c r="H13" i="1"/>
  <c r="J13" i="1" s="1"/>
  <c r="C14" i="6" s="1"/>
  <c r="D15" i="6" l="1"/>
  <c r="F13" i="9"/>
  <c r="E13" i="9"/>
  <c r="F12" i="8"/>
  <c r="E12" i="8"/>
  <c r="F12" i="5"/>
  <c r="E12" i="5"/>
  <c r="S12" i="4"/>
  <c r="R12" i="4"/>
  <c r="P12" i="4"/>
  <c r="O12" i="4"/>
  <c r="M12" i="4"/>
  <c r="G12" i="4"/>
  <c r="D12" i="4" s="1"/>
  <c r="F12" i="4"/>
  <c r="H12" i="1"/>
  <c r="J12" i="1" s="1"/>
  <c r="C13" i="6" s="1"/>
  <c r="D14" i="6" l="1"/>
  <c r="J12" i="4"/>
  <c r="L12" i="4"/>
  <c r="E11" i="9"/>
  <c r="E12" i="9"/>
  <c r="E10" i="9"/>
  <c r="E10" i="8"/>
  <c r="E11" i="8"/>
  <c r="E9" i="8"/>
  <c r="E10" i="5"/>
  <c r="E11" i="5"/>
  <c r="O11" i="4"/>
  <c r="F11" i="5"/>
  <c r="P11" i="4"/>
  <c r="K14" i="2"/>
  <c r="K13" i="2"/>
  <c r="K12" i="2"/>
  <c r="G12" i="2"/>
  <c r="K9" i="2" l="1"/>
  <c r="K10" i="2"/>
  <c r="F12" i="9"/>
  <c r="F11" i="8"/>
  <c r="S11" i="4" l="1"/>
  <c r="R11" i="4"/>
  <c r="M11" i="4"/>
  <c r="G11" i="4"/>
  <c r="F11" i="4" s="1"/>
  <c r="H11" i="1"/>
  <c r="J11" i="1" s="1"/>
  <c r="C12" i="6" s="1"/>
  <c r="D13" i="6" s="1"/>
  <c r="D11" i="4" l="1"/>
  <c r="J11" i="4"/>
  <c r="L11" i="4"/>
  <c r="F11" i="9"/>
  <c r="D22" i="8"/>
  <c r="F10" i="8" l="1"/>
  <c r="F10" i="5"/>
  <c r="S10" i="4"/>
  <c r="R10" i="4"/>
  <c r="P10" i="4"/>
  <c r="O10" i="4"/>
  <c r="M10" i="4"/>
  <c r="M9" i="4"/>
  <c r="L9" i="4" s="1"/>
  <c r="G10" i="4"/>
  <c r="F10" i="4" s="1"/>
  <c r="H10" i="1"/>
  <c r="J10" i="1" s="1"/>
  <c r="C11" i="6" s="1"/>
  <c r="J10" i="4" l="1"/>
  <c r="L10" i="4"/>
  <c r="D11" i="6"/>
  <c r="D12" i="6"/>
  <c r="D10" i="4"/>
  <c r="F10" i="9"/>
  <c r="F9" i="8"/>
  <c r="F9" i="5"/>
  <c r="S9" i="4"/>
  <c r="R9" i="4"/>
  <c r="P9" i="4"/>
  <c r="O9" i="4"/>
  <c r="J9" i="4"/>
  <c r="G9" i="4"/>
  <c r="F9" i="4" s="1"/>
  <c r="D9" i="4"/>
  <c r="H9" i="1"/>
  <c r="J9" i="1" s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F8" i="5" l="1"/>
  <c r="E9" i="5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3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I15" i="2" l="1"/>
  <c r="I20" i="2" s="1"/>
  <c r="K8" i="2"/>
  <c r="G17" i="7"/>
  <c r="D16" i="7"/>
  <c r="D21" i="7" s="1"/>
  <c r="F9" i="7"/>
  <c r="F8" i="4"/>
  <c r="D8" i="4"/>
  <c r="F8" i="2"/>
  <c r="C9" i="6"/>
  <c r="M8" i="3"/>
  <c r="M20" i="3" s="1"/>
  <c r="M22" i="4"/>
  <c r="M20" i="4"/>
  <c r="D15" i="2"/>
  <c r="G22" i="4"/>
  <c r="G20" i="4"/>
  <c r="D20" i="4" s="1"/>
  <c r="L8" i="4"/>
  <c r="J8" i="4"/>
  <c r="J21" i="1"/>
  <c r="E22" i="1" s="1"/>
  <c r="H24" i="1"/>
  <c r="E16" i="7"/>
  <c r="F16" i="7" s="1"/>
  <c r="J8" i="2"/>
  <c r="K15" i="2" l="1"/>
  <c r="G16" i="7"/>
  <c r="C21" i="6"/>
  <c r="D10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<sst xmlns="http://schemas.openxmlformats.org/spreadsheetml/2006/main" count="171" uniqueCount="88">
  <si>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</si>
  <si>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</si>
  <si>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</si>
  <si>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</si>
  <si>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</si>
  <si>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</si>
  <si>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</si>
  <si>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</si>
  <si>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</si>
  <si>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</si>
  <si>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</si>
  <si>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</si>
  <si>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</si>
  <si>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</si>
  <si>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</si>
  <si>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</si>
  <si>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</si>
  <si>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</si>
  <si>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</si>
  <si>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</si>
  <si>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</si>
  <si>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</si>
  <si>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</si>
  <si>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</si>
  <si>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</si>
  <si>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</si>
  <si>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</si>
  <si>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</si>
  <si>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</si>
  <si>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</si>
  <si>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</si>
  <si>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</si>
  <si>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</si>
  <si>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</si>
  <si>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</si>
  <si>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</si>
  <si>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</si>
  <si>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</si>
  <si>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</si>
  <si>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</si>
  <si>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</si>
  <si>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</si>
  <si>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</si>
  <si>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</si>
  <si>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</si>
  <si>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</si>
  <si>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</si>
  <si>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</si>
  <si>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</si>
  <si>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</si>
  <si>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</si>
  <si>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</si>
  <si>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RECAUDACION INGRESOS BRUTOS 2021</t>
  </si>
  <si>
    <t>Variación Interanual 2022</t>
  </si>
  <si>
    <t>2022 (*)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</si>
  <si>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</si>
  <si>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</si>
  <si>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</si>
  <si>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</si>
  <si>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</si>
  <si>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</si>
  <si>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</si>
  <si>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</si>
  <si>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 xml:space="preserve"> RECAUDACIÓN MENSUAL Y ACUMULADA AÑO 2022</t>
  </si>
  <si>
    <t>RECAUDACIÓN AÑO 2022. VARIACIÓN MENSUAL - INTERANUAL</t>
  </si>
  <si>
    <t>Variación
Mensual %</t>
  </si>
  <si>
    <t>Variación
Interanual %</t>
  </si>
  <si>
    <t>Participación %</t>
  </si>
  <si>
    <t>RECAUDACIÓN INGRESOS BRUTOS 2022</t>
  </si>
  <si>
    <t>RECAUDACIÓN INMOBILIARIO</t>
  </si>
  <si>
    <t>Variación Mensual 2022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</si>
  <si>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</si>
  <si>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</si>
  <si>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</si>
  <si>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</si>
  <si>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</si>
  <si>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</si>
  <si>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 Total Mensual 2012 - 2022</t>
  </si>
  <si>
    <t>Recaudación Anual por Impuesto  2012 - 2022</t>
  </si>
  <si>
    <t>Recaudación
Septiembre 2022</t>
  </si>
  <si>
    <t>Informe Octubre 2022</t>
  </si>
  <si>
    <t>Fecha de Versión de Archivo:  01/11/2022</t>
  </si>
  <si>
    <t>OCTUBRE 2022</t>
  </si>
  <si>
    <t>COMPARATIVO MES DE OCTUBRE 2022 CON SEPTIEMBRE 2022 Y OCTUBRE 2021</t>
  </si>
  <si>
    <t>Recaudación
Octubre 2022</t>
  </si>
  <si>
    <t>Recaudación
Octubre 2021</t>
  </si>
  <si>
    <t>Recaudación
 Acumulada hasta
Octubre 2022</t>
  </si>
  <si>
    <t>Recaudación
Acumulada hasta
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</si>
</sst>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5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19" fillId="0" borderId="0" xfId="2" applyNumberFormat="1" applyFont="1" applyFill="1" applyBorder="1" applyAlignment="1">
      <alignment horizont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/>
    <xf numFmtId="4" fontId="19" fillId="7" borderId="1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153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2022'!$B$5:$I$5</c:f>
              <c:strCache>
                <c:ptCount val="1"/>
                <c:pt idx="0">
                  <c:v> RECAUDACIÓN MENSUAL Y ACUMULADA AÑO 2022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2022'!$B$8:$B$19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'1. Rec Mensual y Acumulada 2022'!$J$8:$J$19</c:f>
              <c:numCache>
                <c:formatCode>#,##0</c:formatCode>
                <c:ptCount val="12"/>
                <c:pt idx="0">
                  <c:v>2010060134.78</c:v>
                </c:pt>
                <c:pt idx="1">
                  <c:v>2042395123.1800003</c:v>
                </c:pt>
                <c:pt idx="2">
                  <c:v>2777621458.3199997</c:v>
                </c:pt>
                <c:pt idx="3">
                  <c:v>2361924282.5299997</c:v>
                </c:pt>
                <c:pt idx="4">
                  <c:v>2462123733.6299996</c:v>
                </c:pt>
                <c:pt idx="5">
                  <c:v>2519801042.5099998</c:v>
                </c:pt>
                <c:pt idx="6">
                  <c:v>2974986156.6599998</c:v>
                </c:pt>
                <c:pt idx="7">
                  <c:v>3092355995.9400005</c:v>
                </c:pt>
                <c:pt idx="8">
                  <c:v>3105577967.1999998</c:v>
                </c:pt>
                <c:pt idx="9">
                  <c:v>3176923162.3199997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10.52</c:v>
                </c:pt>
                <c:pt idx="1">
                  <c:v>1.6086577630444632</c:v>
                </c:pt>
                <c:pt idx="2" formatCode="0.00">
                  <c:v>35.998241809119435</c:v>
                </c:pt>
                <c:pt idx="3">
                  <c:v>-14.965940536815548</c:v>
                </c:pt>
                <c:pt idx="4" formatCode="0.00">
                  <c:v>4.242280408441812</c:v>
                </c:pt>
                <c:pt idx="5">
                  <c:v>2.3425836846535875</c:v>
                </c:pt>
                <c:pt idx="6" formatCode="0.00">
                  <c:v>18.064327558837157</c:v>
                </c:pt>
                <c:pt idx="7">
                  <c:v>3.9452230396853638</c:v>
                </c:pt>
                <c:pt idx="8" formatCode="0.00">
                  <c:v>0.42756950614220024</c:v>
                </c:pt>
                <c:pt idx="9">
                  <c:v>2.2973242299347163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63.99</c:v>
                </c:pt>
                <c:pt idx="1">
                  <c:v>51.18</c:v>
                </c:pt>
                <c:pt idx="2" formatCode="0.00">
                  <c:v>71.790000000000006</c:v>
                </c:pt>
                <c:pt idx="3">
                  <c:v>59.62</c:v>
                </c:pt>
                <c:pt idx="4" formatCode="0.00">
                  <c:v>83.55</c:v>
                </c:pt>
                <c:pt idx="5">
                  <c:v>68</c:v>
                </c:pt>
                <c:pt idx="6" formatCode="0.00">
                  <c:v>85.7</c:v>
                </c:pt>
                <c:pt idx="7">
                  <c:v>86.57</c:v>
                </c:pt>
                <c:pt idx="8" formatCode="0.00">
                  <c:v>77.81</c:v>
                </c:pt>
                <c:pt idx="9">
                  <c:v>78.62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Octubre 2022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Octubre 2022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690767555.26999986</c:v>
                </c:pt>
                <c:pt idx="1">
                  <c:v>1526304665.22</c:v>
                </c:pt>
                <c:pt idx="2">
                  <c:v>74693797.249999985</c:v>
                </c:pt>
                <c:pt idx="3">
                  <c:v>267184332.87999994</c:v>
                </c:pt>
                <c:pt idx="4">
                  <c:v>216571699.56</c:v>
                </c:pt>
                <c:pt idx="5">
                  <c:v>234475.85</c:v>
                </c:pt>
                <c:pt idx="6">
                  <c:v>401166636.28999996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Octubre 2022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Octubre 2022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5259581045.6800003</c:v>
                </c:pt>
                <c:pt idx="1">
                  <c:v>12439042213.969999</c:v>
                </c:pt>
                <c:pt idx="2">
                  <c:v>1071810551.0700001</c:v>
                </c:pt>
                <c:pt idx="3">
                  <c:v>2928754066.2500005</c:v>
                </c:pt>
                <c:pt idx="4">
                  <c:v>1679401819.5900002</c:v>
                </c:pt>
                <c:pt idx="5">
                  <c:v>1746216.8800000004</c:v>
                </c:pt>
                <c:pt idx="6">
                  <c:v>3143433143.6300001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nual'!A1"/><Relationship Id="rId1" Type="http://schemas.openxmlformats.org/officeDocument/2006/relationships/hyperlink" Target="#'1. Rec Mensual y Acumulada 2022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2022 -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3" sqref="B3:L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40" t="s">
        <v>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"/>
      <c r="N2" s="14"/>
      <c r="O2" s="14"/>
      <c r="P2" s="14"/>
      <c r="Q2" s="14"/>
      <c r="R2" s="14"/>
      <c r="S2" s="14"/>
    </row>
    <row r="3" spans="2:19" ht="31.5">
      <c r="B3" s="139" t="s">
        <v>80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7"/>
  <sheetViews>
    <sheetView showGridLines="0" topLeftCell="K1" workbookViewId="0">
      <selection activeCell="N23" sqref="N23"/>
    </sheetView>
  </sheetViews>
  <sheetFormatPr baseColWidth="10" defaultRowHeight="15.75"/>
  <cols>
    <col min="1" max="1" width="1.7109375" style="25" customWidth="1"/>
    <col min="2" max="2" width="25.140625" style="25" customWidth="1"/>
    <col min="3" max="11" width="25.7109375" style="25" customWidth="1"/>
    <col min="12" max="13" width="24" style="25" customWidth="1"/>
    <col min="14" max="16384" width="11.42578125" style="25"/>
  </cols>
  <sheetData>
    <row r="1" spans="2:13">
      <c r="C1" s="134"/>
    </row>
    <row r="2" spans="2:13">
      <c r="B2" s="2" t="s">
        <v>43</v>
      </c>
      <c r="E2" s="27" t="s">
        <v>82</v>
      </c>
    </row>
    <row r="3" spans="2:13">
      <c r="C3" s="134"/>
    </row>
    <row r="4" spans="2:13" ht="22.5" customHeight="1"/>
    <row r="5" spans="2:13">
      <c r="B5" s="174" t="s">
        <v>78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2:13">
      <c r="B6" s="141" t="s">
        <v>9</v>
      </c>
      <c r="C6" s="141"/>
      <c r="D6" s="141"/>
    </row>
    <row r="7" spans="2:13" ht="54.95" customHeight="1">
      <c r="B7" s="29" t="s">
        <v>50</v>
      </c>
      <c r="C7" s="29">
        <v>2012</v>
      </c>
      <c r="D7" s="29">
        <v>2013</v>
      </c>
      <c r="E7" s="29">
        <v>2014</v>
      </c>
      <c r="F7" s="29">
        <v>2015</v>
      </c>
      <c r="G7" s="29">
        <v>2016</v>
      </c>
      <c r="H7" s="29">
        <v>2017</v>
      </c>
      <c r="I7" s="29">
        <v>2018</v>
      </c>
      <c r="J7" s="29">
        <v>2019</v>
      </c>
      <c r="K7" s="29">
        <v>2020</v>
      </c>
      <c r="L7" s="29">
        <v>2021</v>
      </c>
      <c r="M7" s="29" t="s">
        <v>54</v>
      </c>
    </row>
    <row r="8" spans="2:13" ht="18" customHeight="1">
      <c r="B8" s="132" t="s">
        <v>12</v>
      </c>
      <c r="C8" s="32">
        <v>769809061.94999981</v>
      </c>
      <c r="D8" s="32">
        <v>1086124141.4499998</v>
      </c>
      <c r="E8" s="32">
        <v>1367043488.3669999</v>
      </c>
      <c r="F8" s="32">
        <v>1695427392.23</v>
      </c>
      <c r="G8" s="32">
        <v>2113847236.7300003</v>
      </c>
      <c r="H8" s="32">
        <v>2857078033.7299995</v>
      </c>
      <c r="I8" s="32">
        <v>3951949675.2900004</v>
      </c>
      <c r="J8" s="32">
        <v>5757757235.9899998</v>
      </c>
      <c r="K8" s="32">
        <v>7372440156.6599989</v>
      </c>
      <c r="L8" s="32">
        <v>12642404624.336748</v>
      </c>
      <c r="M8" s="32">
        <v>17698623259.649998</v>
      </c>
    </row>
    <row r="9" spans="2:13" ht="18" customHeight="1">
      <c r="B9" s="133" t="s">
        <v>13</v>
      </c>
      <c r="C9" s="34">
        <v>68928423.299999997</v>
      </c>
      <c r="D9" s="34">
        <v>88553071.010000005</v>
      </c>
      <c r="E9" s="34">
        <v>102897053.73999999</v>
      </c>
      <c r="F9" s="34">
        <v>131645993.02000025</v>
      </c>
      <c r="G9" s="34">
        <v>180325129.67999998</v>
      </c>
      <c r="H9" s="34">
        <v>254238121.78</v>
      </c>
      <c r="I9" s="34">
        <v>281501256.88999999</v>
      </c>
      <c r="J9" s="34">
        <v>433836002.39000005</v>
      </c>
      <c r="K9" s="34">
        <v>549070244.79000008</v>
      </c>
      <c r="L9" s="34">
        <v>766912169.63000011</v>
      </c>
      <c r="M9" s="34">
        <v>1071810551.0700002</v>
      </c>
    </row>
    <row r="10" spans="2:13" ht="18" customHeight="1">
      <c r="B10" s="132" t="s">
        <v>14</v>
      </c>
      <c r="C10" s="32">
        <v>114185319.236</v>
      </c>
      <c r="D10" s="32">
        <v>171314316.29199997</v>
      </c>
      <c r="E10" s="32">
        <v>199658419.80000004</v>
      </c>
      <c r="F10" s="32">
        <v>259546799.98999998</v>
      </c>
      <c r="G10" s="32">
        <v>335593702.56</v>
      </c>
      <c r="H10" s="32">
        <v>439298178.9000001</v>
      </c>
      <c r="I10" s="32">
        <v>523620486.45999998</v>
      </c>
      <c r="J10" s="32">
        <v>802087375.03999996</v>
      </c>
      <c r="K10" s="32">
        <v>1057261180.7340002</v>
      </c>
      <c r="L10" s="32">
        <v>1808289297.4000003</v>
      </c>
      <c r="M10" s="32">
        <v>2928754066.2500005</v>
      </c>
    </row>
    <row r="11" spans="2:13" ht="18" customHeight="1">
      <c r="B11" s="132" t="s">
        <v>15</v>
      </c>
      <c r="C11" s="34">
        <v>69540782.319999993</v>
      </c>
      <c r="D11" s="34">
        <v>103424730.78999999</v>
      </c>
      <c r="E11" s="34">
        <v>130016729.01000001</v>
      </c>
      <c r="F11" s="34">
        <v>200587463.38999996</v>
      </c>
      <c r="G11" s="34">
        <v>262246903.27000001</v>
      </c>
      <c r="H11" s="34">
        <v>379229018.75</v>
      </c>
      <c r="I11" s="34">
        <v>459470433.07000005</v>
      </c>
      <c r="J11" s="34">
        <v>685624471.59000003</v>
      </c>
      <c r="K11" s="34">
        <v>732156175.38999987</v>
      </c>
      <c r="L11" s="34">
        <v>1311329892.95</v>
      </c>
      <c r="M11" s="34">
        <v>1679401819.5900002</v>
      </c>
    </row>
    <row r="12" spans="2:13" ht="18" customHeight="1">
      <c r="B12" s="132" t="s">
        <v>46</v>
      </c>
      <c r="C12" s="32">
        <v>1430288</v>
      </c>
      <c r="D12" s="32">
        <v>1934382.07</v>
      </c>
      <c r="E12" s="32">
        <v>1455559.1199999996</v>
      </c>
      <c r="F12" s="32">
        <v>1454615.42</v>
      </c>
      <c r="G12" s="32">
        <v>1522619.77</v>
      </c>
      <c r="H12" s="32">
        <v>1817114.78</v>
      </c>
      <c r="I12" s="32">
        <v>2011873.83</v>
      </c>
      <c r="J12" s="32">
        <v>874042.70000000007</v>
      </c>
      <c r="K12" s="32">
        <v>466783.38</v>
      </c>
      <c r="L12" s="32">
        <v>2278185.1500000004</v>
      </c>
      <c r="M12" s="32">
        <v>1746216.88</v>
      </c>
    </row>
    <row r="13" spans="2:13" ht="18" customHeight="1">
      <c r="B13" s="132" t="s">
        <v>47</v>
      </c>
      <c r="C13" s="34">
        <v>142097580.99400002</v>
      </c>
      <c r="D13" s="34">
        <v>197401563.778</v>
      </c>
      <c r="E13" s="34">
        <v>247923905.24000001</v>
      </c>
      <c r="F13" s="34">
        <v>295244261.50999999</v>
      </c>
      <c r="G13" s="34">
        <v>431221549.86999995</v>
      </c>
      <c r="H13" s="34">
        <v>602814703.6099999</v>
      </c>
      <c r="I13" s="34">
        <v>787491435.97000003</v>
      </c>
      <c r="J13" s="34">
        <v>1180225887.6400001</v>
      </c>
      <c r="K13" s="34">
        <v>1382314742.224</v>
      </c>
      <c r="L13" s="34">
        <v>2440181442.6612496</v>
      </c>
      <c r="M13" s="34">
        <v>3143433143.6300001</v>
      </c>
    </row>
    <row r="14" spans="2:13" ht="21.95" customHeight="1">
      <c r="B14" s="135" t="s">
        <v>75</v>
      </c>
      <c r="C14" s="136">
        <f>SUM(C8:C13)</f>
        <v>1165991455.7999997</v>
      </c>
      <c r="D14" s="136">
        <f t="shared" ref="D14:L14" si="0">SUM(D8:D13)</f>
        <v>1648752205.3899999</v>
      </c>
      <c r="E14" s="136">
        <f t="shared" si="0"/>
        <v>2048995155.2769997</v>
      </c>
      <c r="F14" s="136">
        <f t="shared" si="0"/>
        <v>2583906525.5600004</v>
      </c>
      <c r="G14" s="136">
        <f t="shared" si="0"/>
        <v>3324757141.8800001</v>
      </c>
      <c r="H14" s="136">
        <f t="shared" si="0"/>
        <v>4534475171.5500002</v>
      </c>
      <c r="I14" s="136">
        <f t="shared" si="0"/>
        <v>6006045161.5100002</v>
      </c>
      <c r="J14" s="136">
        <f t="shared" si="0"/>
        <v>8860405015.3500004</v>
      </c>
      <c r="K14" s="136">
        <f t="shared" si="0"/>
        <v>11093709283.177998</v>
      </c>
      <c r="L14" s="136">
        <f t="shared" si="0"/>
        <v>18971395612.127998</v>
      </c>
      <c r="M14" s="136">
        <f t="shared" ref="M14" si="1">SUM(M8:M13)</f>
        <v>26523769057.07</v>
      </c>
    </row>
    <row r="16" spans="2:13">
      <c r="B16" s="2" t="s">
        <v>48</v>
      </c>
    </row>
    <row r="17" spans="2:2">
      <c r="B17" s="2" t="s">
        <v>49</v>
      </c>
    </row>
  </sheetData>
  <mergeCells count="2">
    <mergeCell ref="B6:D6"/>
    <mergeCell ref="B5:M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20"/>
  <sheetViews>
    <sheetView showGridLines="0" workbookViewId="0">
      <selection activeCell="M17" sqref="M17"/>
    </sheetView>
  </sheetViews>
  <sheetFormatPr baseColWidth="10" defaultRowHeight="15.75"/>
  <cols>
    <col min="1" max="1" width="1.7109375" style="25" customWidth="1"/>
    <col min="2" max="2" width="18.28515625" style="134" customWidth="1"/>
    <col min="3" max="13" width="25.7109375" style="25" customWidth="1"/>
    <col min="14" max="16384" width="11.42578125" style="25"/>
  </cols>
  <sheetData>
    <row r="2" spans="2:13">
      <c r="B2" s="2" t="s">
        <v>43</v>
      </c>
      <c r="E2" s="27" t="s">
        <v>82</v>
      </c>
    </row>
    <row r="5" spans="2:13" ht="30" customHeight="1">
      <c r="B5" s="144" t="s">
        <v>77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>
      <c r="C6" s="137" t="s">
        <v>9</v>
      </c>
      <c r="D6" s="137"/>
    </row>
    <row r="7" spans="2:13" ht="54.95" customHeight="1">
      <c r="B7" s="29" t="s">
        <v>0</v>
      </c>
      <c r="C7" s="29">
        <v>2012</v>
      </c>
      <c r="D7" s="29">
        <v>2013</v>
      </c>
      <c r="E7" s="29">
        <v>2014</v>
      </c>
      <c r="F7" s="29">
        <v>2015</v>
      </c>
      <c r="G7" s="29">
        <v>2016</v>
      </c>
      <c r="H7" s="29">
        <v>2017</v>
      </c>
      <c r="I7" s="29">
        <v>2018</v>
      </c>
      <c r="J7" s="29">
        <v>2019</v>
      </c>
      <c r="K7" s="29">
        <v>2020</v>
      </c>
      <c r="L7" s="29">
        <v>2021</v>
      </c>
      <c r="M7" s="29">
        <v>2022</v>
      </c>
    </row>
    <row r="8" spans="2:13" ht="18" customHeight="1">
      <c r="B8" s="132" t="s">
        <v>23</v>
      </c>
      <c r="C8" s="32">
        <v>93053218</v>
      </c>
      <c r="D8" s="32">
        <v>135045479.19</v>
      </c>
      <c r="E8" s="32">
        <v>173682104.19</v>
      </c>
      <c r="F8" s="32">
        <v>183146473.13000003</v>
      </c>
      <c r="G8" s="32">
        <v>234991355.67000002</v>
      </c>
      <c r="H8" s="32">
        <v>326058273.89999998</v>
      </c>
      <c r="I8" s="32">
        <v>475165898.43000001</v>
      </c>
      <c r="J8" s="32">
        <v>624801012.17999995</v>
      </c>
      <c r="K8" s="32">
        <v>887894241.25</v>
      </c>
      <c r="L8" s="32">
        <v>1225703607.0999999</v>
      </c>
      <c r="M8" s="32">
        <f>+'1. Rec Mensual y Acumulada 2022'!J8</f>
        <v>2010060134.78</v>
      </c>
    </row>
    <row r="9" spans="2:13" ht="18" customHeight="1">
      <c r="B9" s="133" t="s">
        <v>24</v>
      </c>
      <c r="C9" s="34">
        <v>83615681.780000001</v>
      </c>
      <c r="D9" s="34">
        <v>123747100.92</v>
      </c>
      <c r="E9" s="34">
        <v>170691871.23699999</v>
      </c>
      <c r="F9" s="34">
        <v>215298311.63</v>
      </c>
      <c r="G9" s="34">
        <v>271235321</v>
      </c>
      <c r="H9" s="34">
        <v>326748404.93000001</v>
      </c>
      <c r="I9" s="34">
        <v>484716655.16999996</v>
      </c>
      <c r="J9" s="34">
        <v>634318841.96000004</v>
      </c>
      <c r="K9" s="34">
        <v>828196581.31999993</v>
      </c>
      <c r="L9" s="34">
        <v>1350995757.52</v>
      </c>
      <c r="M9" s="34">
        <v>2042395123.1800003</v>
      </c>
    </row>
    <row r="10" spans="2:13" ht="18" customHeight="1">
      <c r="B10" s="132" t="s">
        <v>25</v>
      </c>
      <c r="C10" s="32">
        <v>107558801.52</v>
      </c>
      <c r="D10" s="32">
        <v>148626673.41999999</v>
      </c>
      <c r="E10" s="32">
        <v>175434104.43000001</v>
      </c>
      <c r="F10" s="32">
        <v>253722016.00999999</v>
      </c>
      <c r="G10" s="32">
        <v>311997249</v>
      </c>
      <c r="H10" s="32">
        <v>402724864.41999996</v>
      </c>
      <c r="I10" s="32">
        <v>507812579.08000004</v>
      </c>
      <c r="J10" s="32">
        <v>758960510.50999975</v>
      </c>
      <c r="K10" s="32">
        <v>815394185.76999998</v>
      </c>
      <c r="L10" s="32">
        <v>1616880421.1200001</v>
      </c>
      <c r="M10" s="32">
        <v>2777621458.3199997</v>
      </c>
    </row>
    <row r="11" spans="2:13" ht="18" customHeight="1">
      <c r="B11" s="132" t="s">
        <v>26</v>
      </c>
      <c r="C11" s="34">
        <v>84357533.129999995</v>
      </c>
      <c r="D11" s="34">
        <v>128291640.74000001</v>
      </c>
      <c r="E11" s="34">
        <v>149076186.07999998</v>
      </c>
      <c r="F11" s="34">
        <v>209244928.51000002</v>
      </c>
      <c r="G11" s="34">
        <v>258649173.44</v>
      </c>
      <c r="H11" s="34">
        <v>431096195.15999997</v>
      </c>
      <c r="I11" s="34">
        <v>427885116.69000006</v>
      </c>
      <c r="J11" s="34">
        <v>773902202.31000006</v>
      </c>
      <c r="K11" s="34">
        <v>861718810.96999979</v>
      </c>
      <c r="L11" s="34">
        <v>1479728236.938</v>
      </c>
      <c r="M11" s="34">
        <v>2361924282.5299997</v>
      </c>
    </row>
    <row r="12" spans="2:13" ht="18" customHeight="1">
      <c r="B12" s="132" t="s">
        <v>27</v>
      </c>
      <c r="C12" s="32">
        <v>92345216.579999998</v>
      </c>
      <c r="D12" s="32">
        <v>130360842.53</v>
      </c>
      <c r="E12" s="32">
        <v>155378235.94000003</v>
      </c>
      <c r="F12" s="32">
        <v>212803545.19999999</v>
      </c>
      <c r="G12" s="32">
        <v>252446063</v>
      </c>
      <c r="H12" s="32">
        <v>337035197.95999998</v>
      </c>
      <c r="I12" s="32">
        <v>473061429.61000001</v>
      </c>
      <c r="J12" s="32">
        <v>679813750.45000005</v>
      </c>
      <c r="K12" s="32">
        <v>926354484.51999998</v>
      </c>
      <c r="L12" s="32">
        <v>1341364987.5299997</v>
      </c>
      <c r="M12" s="32">
        <v>2462123733.6299996</v>
      </c>
    </row>
    <row r="13" spans="2:13" ht="18" customHeight="1">
      <c r="B13" s="132" t="s">
        <v>28</v>
      </c>
      <c r="C13" s="34">
        <v>89985825.019999996</v>
      </c>
      <c r="D13" s="34">
        <v>134632252.89999998</v>
      </c>
      <c r="E13" s="34">
        <v>155564931.05000001</v>
      </c>
      <c r="F13" s="34">
        <v>207394303.23999998</v>
      </c>
      <c r="G13" s="34">
        <v>244867727.49000001</v>
      </c>
      <c r="H13" s="34">
        <v>347040141.88999999</v>
      </c>
      <c r="I13" s="34">
        <v>471786599.22000003</v>
      </c>
      <c r="J13" s="34">
        <v>723341155.8499999</v>
      </c>
      <c r="K13" s="34">
        <v>868021054.21999991</v>
      </c>
      <c r="L13" s="34">
        <v>1499868771.1600001</v>
      </c>
      <c r="M13" s="34">
        <v>2519801042.5099998</v>
      </c>
    </row>
    <row r="14" spans="2:13" ht="18" customHeight="1">
      <c r="B14" s="132" t="s">
        <v>29</v>
      </c>
      <c r="C14" s="32">
        <v>99408193.699999988</v>
      </c>
      <c r="D14" s="32">
        <v>140183870.74000001</v>
      </c>
      <c r="E14" s="32">
        <v>167455870.07999992</v>
      </c>
      <c r="F14" s="32">
        <v>220610391.05000001</v>
      </c>
      <c r="G14" s="32">
        <v>280794807.10000002</v>
      </c>
      <c r="H14" s="32">
        <v>367932365.94999999</v>
      </c>
      <c r="I14" s="32">
        <v>489632003.91999996</v>
      </c>
      <c r="J14" s="32">
        <v>701468332.30999994</v>
      </c>
      <c r="K14" s="32">
        <v>902534257.64499998</v>
      </c>
      <c r="L14" s="32">
        <v>1602014975.5199995</v>
      </c>
      <c r="M14" s="32">
        <v>2974986156.6599998</v>
      </c>
    </row>
    <row r="15" spans="2:13" ht="18" customHeight="1">
      <c r="B15" s="132" t="s">
        <v>30</v>
      </c>
      <c r="C15" s="34">
        <v>103435403.22999999</v>
      </c>
      <c r="D15" s="34">
        <v>163409068.56</v>
      </c>
      <c r="E15" s="34">
        <v>186573977.13</v>
      </c>
      <c r="F15" s="34">
        <v>214534199.12</v>
      </c>
      <c r="G15" s="34">
        <v>304751596.35000002</v>
      </c>
      <c r="H15" s="34">
        <v>377368836.86000001</v>
      </c>
      <c r="I15" s="34">
        <v>515125629.24000001</v>
      </c>
      <c r="J15" s="34">
        <v>787233583.19000006</v>
      </c>
      <c r="K15" s="34">
        <v>924316050.13999999</v>
      </c>
      <c r="L15" s="34">
        <v>1657447540.6099999</v>
      </c>
      <c r="M15" s="34">
        <v>3092355995.9400005</v>
      </c>
    </row>
    <row r="16" spans="2:13" ht="18" customHeight="1">
      <c r="B16" s="132" t="s">
        <v>31</v>
      </c>
      <c r="C16" s="32">
        <v>96985719.5</v>
      </c>
      <c r="D16" s="32">
        <v>138404191.80000001</v>
      </c>
      <c r="E16" s="32">
        <v>171676418.88000003</v>
      </c>
      <c r="F16" s="32">
        <v>214924343.78</v>
      </c>
      <c r="G16" s="32">
        <v>287396434.56</v>
      </c>
      <c r="H16" s="32">
        <v>397273064.88</v>
      </c>
      <c r="I16" s="32">
        <v>519439161.48000002</v>
      </c>
      <c r="J16" s="32">
        <v>769264128.11000001</v>
      </c>
      <c r="K16" s="32">
        <v>908828172.30999982</v>
      </c>
      <c r="L16" s="32">
        <v>1746578856.9699998</v>
      </c>
      <c r="M16" s="32">
        <v>3105577967.1999998</v>
      </c>
    </row>
    <row r="17" spans="2:13" ht="18" customHeight="1">
      <c r="B17" s="132" t="s">
        <v>32</v>
      </c>
      <c r="C17" s="34">
        <v>100148067.81999999</v>
      </c>
      <c r="D17" s="34">
        <v>133917047.47000001</v>
      </c>
      <c r="E17" s="34">
        <v>178411000.19</v>
      </c>
      <c r="F17" s="34">
        <v>212522494.07000026</v>
      </c>
      <c r="G17" s="34">
        <v>279068116.17000002</v>
      </c>
      <c r="H17" s="34">
        <v>406799420.68000001</v>
      </c>
      <c r="I17" s="34">
        <v>553435307.71000004</v>
      </c>
      <c r="J17" s="34">
        <v>773885855.1500001</v>
      </c>
      <c r="K17" s="34">
        <v>983872707.99999988</v>
      </c>
      <c r="L17" s="34">
        <v>1778604841.7</v>
      </c>
      <c r="M17" s="34">
        <v>3176923162.3199997</v>
      </c>
    </row>
    <row r="18" spans="2:13" ht="18" customHeight="1">
      <c r="B18" s="132" t="s">
        <v>33</v>
      </c>
      <c r="C18" s="32">
        <v>110286391.72</v>
      </c>
      <c r="D18" s="32">
        <v>136031477.38</v>
      </c>
      <c r="E18" s="32">
        <v>183802698.44</v>
      </c>
      <c r="F18" s="32">
        <v>219945235.21000004</v>
      </c>
      <c r="G18" s="32">
        <v>294087388.65999997</v>
      </c>
      <c r="H18" s="32">
        <v>406812727.0999999</v>
      </c>
      <c r="I18" s="32">
        <v>555789894.17000008</v>
      </c>
      <c r="J18" s="32">
        <v>848534842.99000001</v>
      </c>
      <c r="K18" s="32">
        <v>1032492412.443</v>
      </c>
      <c r="L18" s="32">
        <v>1853532845.8</v>
      </c>
      <c r="M18" s="32"/>
    </row>
    <row r="19" spans="2:13" ht="18" customHeight="1">
      <c r="B19" s="132" t="s">
        <v>34</v>
      </c>
      <c r="C19" s="34">
        <v>104811403.80000003</v>
      </c>
      <c r="D19" s="34">
        <v>136102559.74000001</v>
      </c>
      <c r="E19" s="34">
        <v>181247757.62999991</v>
      </c>
      <c r="F19" s="34">
        <v>219760284.60999998</v>
      </c>
      <c r="G19" s="34">
        <v>304471909.44</v>
      </c>
      <c r="H19" s="34">
        <v>407585677.81999999</v>
      </c>
      <c r="I19" s="34">
        <v>532194886.79000008</v>
      </c>
      <c r="J19" s="34">
        <v>784880800.33999991</v>
      </c>
      <c r="K19" s="34">
        <v>1154100206.3399999</v>
      </c>
      <c r="L19" s="34">
        <v>1818674770.27</v>
      </c>
      <c r="M19" s="34"/>
    </row>
    <row r="20" spans="2:13" ht="21.95" customHeight="1">
      <c r="B20" s="135" t="s">
        <v>35</v>
      </c>
      <c r="C20" s="136">
        <f>+SUM(C8:C19)</f>
        <v>1165991455.8</v>
      </c>
      <c r="D20" s="136">
        <f t="shared" ref="D20:L20" si="0">+SUM(D8:D19)</f>
        <v>1648752205.3900001</v>
      </c>
      <c r="E20" s="136">
        <f t="shared" si="0"/>
        <v>2048995155.2770002</v>
      </c>
      <c r="F20" s="136">
        <f t="shared" si="0"/>
        <v>2583906525.5599999</v>
      </c>
      <c r="G20" s="136">
        <f t="shared" si="0"/>
        <v>3324757141.8800001</v>
      </c>
      <c r="H20" s="136">
        <f t="shared" si="0"/>
        <v>4534475171.5499992</v>
      </c>
      <c r="I20" s="136">
        <f t="shared" si="0"/>
        <v>6006045161.5100002</v>
      </c>
      <c r="J20" s="136">
        <f t="shared" si="0"/>
        <v>8860405015.3500004</v>
      </c>
      <c r="K20" s="136">
        <f t="shared" si="0"/>
        <v>11093723164.927999</v>
      </c>
      <c r="L20" s="136">
        <f t="shared" si="0"/>
        <v>18971395612.237999</v>
      </c>
      <c r="M20" s="136">
        <f t="shared" ref="M20" si="1">+SUM(M8:M19)</f>
        <v>26523769057.07</v>
      </c>
    </row>
  </sheetData>
  <mergeCells count="1">
    <mergeCell ref="B5:M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workbookViewId="0">
      <selection activeCell="E17" sqref="E17"/>
    </sheetView>
  </sheetViews>
  <sheetFormatPr baseColWidth="10" defaultRowHeight="15.75"/>
  <cols>
    <col min="1" max="1" width="1.7109375" style="25" customWidth="1"/>
    <col min="2" max="2" width="15.7109375" style="25" customWidth="1"/>
    <col min="3" max="3" width="19.5703125" style="25" customWidth="1"/>
    <col min="4" max="4" width="15" style="25" bestFit="1" customWidth="1"/>
    <col min="5" max="5" width="17.42578125" style="25" customWidth="1"/>
    <col min="6" max="6" width="17.5703125" style="25" customWidth="1"/>
    <col min="7" max="7" width="17.7109375" style="25" customWidth="1"/>
    <col min="8" max="8" width="16.85546875" style="25" customWidth="1"/>
    <col min="9" max="9" width="20.42578125" style="25" customWidth="1"/>
    <col min="10" max="10" width="22.5703125" style="25" customWidth="1"/>
    <col min="11" max="16384" width="11.42578125" style="25"/>
  </cols>
  <sheetData>
    <row r="1" spans="2:22">
      <c r="V1" s="26"/>
    </row>
    <row r="2" spans="2:22">
      <c r="B2" s="2" t="s">
        <v>43</v>
      </c>
      <c r="E2" s="27" t="s">
        <v>82</v>
      </c>
      <c r="V2" s="26"/>
    </row>
    <row r="3" spans="2:22">
      <c r="V3" s="26"/>
    </row>
    <row r="5" spans="2:22" s="28" customFormat="1" ht="30" customHeight="1">
      <c r="B5" s="142" t="s">
        <v>63</v>
      </c>
      <c r="C5" s="143"/>
      <c r="D5" s="143"/>
      <c r="E5" s="143"/>
      <c r="F5" s="143"/>
      <c r="G5" s="143"/>
      <c r="H5" s="143"/>
      <c r="I5" s="143"/>
      <c r="J5" s="143"/>
    </row>
    <row r="6" spans="2:22">
      <c r="B6" s="141" t="s">
        <v>9</v>
      </c>
      <c r="C6" s="141"/>
      <c r="D6" s="141"/>
    </row>
    <row r="7" spans="2:22" ht="60.75" customHeight="1">
      <c r="B7" s="29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29" t="s">
        <v>7</v>
      </c>
      <c r="I7" s="31" t="s">
        <v>60</v>
      </c>
      <c r="J7" s="31" t="s">
        <v>6</v>
      </c>
    </row>
    <row r="8" spans="2:22">
      <c r="B8" s="23">
        <v>44562</v>
      </c>
      <c r="C8" s="32">
        <v>1473164496.52</v>
      </c>
      <c r="D8" s="32">
        <v>70768799.849999994</v>
      </c>
      <c r="E8" s="32">
        <v>103858803.45000002</v>
      </c>
      <c r="F8" s="32">
        <v>120011584.16000001</v>
      </c>
      <c r="G8" s="32">
        <v>50970.46</v>
      </c>
      <c r="H8" s="33">
        <f t="shared" ref="H8:H15" si="0">+C8+D8+E8+F8+G8</f>
        <v>1767854654.4400001</v>
      </c>
      <c r="I8" s="32">
        <v>242205480.34</v>
      </c>
      <c r="J8" s="33">
        <f t="shared" ref="J8:J17" si="1">+H8+I8</f>
        <v>2010060134.78</v>
      </c>
    </row>
    <row r="9" spans="2:22">
      <c r="B9" s="23">
        <v>44593</v>
      </c>
      <c r="C9" s="34">
        <v>1258664419.6500003</v>
      </c>
      <c r="D9" s="34">
        <v>337725966.63999999</v>
      </c>
      <c r="E9" s="34">
        <v>91120911.49000001</v>
      </c>
      <c r="F9" s="34">
        <v>127682328.93000001</v>
      </c>
      <c r="G9" s="34">
        <v>94842.62</v>
      </c>
      <c r="H9" s="35">
        <f t="shared" si="0"/>
        <v>1815288469.3300004</v>
      </c>
      <c r="I9" s="34">
        <v>227106653.84999996</v>
      </c>
      <c r="J9" s="35">
        <f t="shared" si="1"/>
        <v>2042395123.1800003</v>
      </c>
    </row>
    <row r="10" spans="2:22">
      <c r="B10" s="23">
        <v>44621</v>
      </c>
      <c r="C10" s="32">
        <v>1481649416.0799997</v>
      </c>
      <c r="D10" s="32">
        <v>91716166.549999997</v>
      </c>
      <c r="E10" s="32">
        <v>756262006.95000017</v>
      </c>
      <c r="F10" s="32">
        <v>143229625.87000003</v>
      </c>
      <c r="G10" s="32">
        <v>82309.67</v>
      </c>
      <c r="H10" s="33">
        <f t="shared" si="0"/>
        <v>2472939525.1199999</v>
      </c>
      <c r="I10" s="32">
        <v>304681933.19999999</v>
      </c>
      <c r="J10" s="33">
        <f t="shared" si="1"/>
        <v>2777621458.3199997</v>
      </c>
    </row>
    <row r="11" spans="2:22">
      <c r="B11" s="23">
        <v>44652</v>
      </c>
      <c r="C11" s="34">
        <v>1568198835.6999998</v>
      </c>
      <c r="D11" s="34">
        <v>72983079.159999982</v>
      </c>
      <c r="E11" s="34">
        <v>303713908.36000001</v>
      </c>
      <c r="F11" s="34">
        <v>141822626.40000004</v>
      </c>
      <c r="G11" s="34">
        <v>53813.439999999995</v>
      </c>
      <c r="H11" s="35">
        <f t="shared" si="0"/>
        <v>2086772263.0599999</v>
      </c>
      <c r="I11" s="34">
        <v>275152019.46999997</v>
      </c>
      <c r="J11" s="35">
        <f t="shared" si="1"/>
        <v>2361924282.5299997</v>
      </c>
    </row>
    <row r="12" spans="2:22">
      <c r="B12" s="23">
        <v>44682</v>
      </c>
      <c r="C12" s="32">
        <v>1685039064.3399997</v>
      </c>
      <c r="D12" s="32">
        <v>75702932.189999998</v>
      </c>
      <c r="E12" s="32">
        <v>249110042.66000003</v>
      </c>
      <c r="F12" s="32">
        <v>160057387.76000002</v>
      </c>
      <c r="G12" s="32">
        <v>124413.76999999999</v>
      </c>
      <c r="H12" s="33">
        <f t="shared" si="0"/>
        <v>2170033840.7199998</v>
      </c>
      <c r="I12" s="32">
        <v>292089892.90999997</v>
      </c>
      <c r="J12" s="33">
        <f t="shared" si="1"/>
        <v>2462123733.6299996</v>
      </c>
    </row>
    <row r="13" spans="2:22">
      <c r="B13" s="23">
        <v>44713</v>
      </c>
      <c r="C13" s="34">
        <v>1740540798.4799998</v>
      </c>
      <c r="D13" s="34">
        <v>77669212.560000017</v>
      </c>
      <c r="E13" s="34">
        <v>251784759.45999995</v>
      </c>
      <c r="F13" s="34">
        <v>149121063.36000001</v>
      </c>
      <c r="G13" s="34">
        <v>239008.34</v>
      </c>
      <c r="H13" s="35">
        <f t="shared" si="0"/>
        <v>2219354842.1999998</v>
      </c>
      <c r="I13" s="34">
        <v>300446200.31</v>
      </c>
      <c r="J13" s="35">
        <f t="shared" si="1"/>
        <v>2519801042.5099998</v>
      </c>
    </row>
    <row r="14" spans="2:22">
      <c r="B14" s="23">
        <v>44743</v>
      </c>
      <c r="C14" s="32">
        <v>2059366758.27</v>
      </c>
      <c r="D14" s="32">
        <v>93360859.599999994</v>
      </c>
      <c r="E14" s="32">
        <v>291804311.31</v>
      </c>
      <c r="F14" s="32">
        <v>185496883.74000001</v>
      </c>
      <c r="G14" s="32">
        <v>312519.06</v>
      </c>
      <c r="H14" s="33">
        <f t="shared" si="0"/>
        <v>2630341331.98</v>
      </c>
      <c r="I14" s="32">
        <v>344644824.67999995</v>
      </c>
      <c r="J14" s="33">
        <f t="shared" si="1"/>
        <v>2974986156.6599998</v>
      </c>
    </row>
    <row r="15" spans="2:22">
      <c r="B15" s="23">
        <v>44774</v>
      </c>
      <c r="C15" s="34">
        <v>2082165923.04</v>
      </c>
      <c r="D15" s="34">
        <v>105320171.13000001</v>
      </c>
      <c r="E15" s="34">
        <v>333308103</v>
      </c>
      <c r="F15" s="34">
        <v>199790138.88</v>
      </c>
      <c r="G15" s="34">
        <v>272607.82</v>
      </c>
      <c r="H15" s="35">
        <f t="shared" si="0"/>
        <v>2720856943.8700004</v>
      </c>
      <c r="I15" s="34">
        <v>371499052.07000005</v>
      </c>
      <c r="J15" s="35">
        <f t="shared" si="1"/>
        <v>3092355995.9400005</v>
      </c>
    </row>
    <row r="16" spans="2:22">
      <c r="B16" s="23">
        <v>44805</v>
      </c>
      <c r="C16" s="32">
        <v>2132761327.0800004</v>
      </c>
      <c r="D16" s="32">
        <v>71869566.140000001</v>
      </c>
      <c r="E16" s="32">
        <v>280606886.69000006</v>
      </c>
      <c r="F16" s="32">
        <v>235618480.93000001</v>
      </c>
      <c r="G16" s="32">
        <v>281255.84999999998</v>
      </c>
      <c r="H16" s="33">
        <f>+C16+D16+E16+F16+G16</f>
        <v>2721137516.6900001</v>
      </c>
      <c r="I16" s="32">
        <v>384440450.50999999</v>
      </c>
      <c r="J16" s="33">
        <f t="shared" si="1"/>
        <v>3105577967.1999998</v>
      </c>
    </row>
    <row r="17" spans="2:10">
      <c r="B17" s="23">
        <v>44835</v>
      </c>
      <c r="C17" s="34">
        <v>2217072220.4899998</v>
      </c>
      <c r="D17" s="34">
        <v>74693797.249999985</v>
      </c>
      <c r="E17" s="34">
        <v>267184332.87999994</v>
      </c>
      <c r="F17" s="34">
        <v>216571699.56</v>
      </c>
      <c r="G17" s="34">
        <v>234475.85</v>
      </c>
      <c r="H17" s="35">
        <f>+C17+D17+E17+F17+G17</f>
        <v>2775756526.0299997</v>
      </c>
      <c r="I17" s="34">
        <v>401166636.28999996</v>
      </c>
      <c r="J17" s="35">
        <f t="shared" si="1"/>
        <v>3176923162.3199997</v>
      </c>
    </row>
    <row r="18" spans="2:10">
      <c r="B18" s="23">
        <v>44866</v>
      </c>
      <c r="C18" s="32"/>
      <c r="D18" s="32"/>
      <c r="E18" s="32"/>
      <c r="F18" s="32"/>
      <c r="G18" s="32"/>
      <c r="H18" s="33"/>
      <c r="I18" s="32"/>
      <c r="J18" s="37"/>
    </row>
    <row r="19" spans="2:10">
      <c r="B19" s="23">
        <v>44896</v>
      </c>
      <c r="C19" s="34"/>
      <c r="D19" s="34"/>
      <c r="E19" s="34"/>
      <c r="F19" s="34"/>
      <c r="G19" s="34"/>
      <c r="H19" s="35"/>
      <c r="I19" s="35"/>
      <c r="J19" s="36"/>
    </row>
    <row r="20" spans="2:10" s="45" customFormat="1">
      <c r="B20" s="41"/>
      <c r="C20" s="42"/>
      <c r="D20" s="42"/>
      <c r="E20" s="42"/>
      <c r="F20" s="42"/>
      <c r="G20" s="42"/>
      <c r="H20" s="43"/>
      <c r="I20" s="43"/>
      <c r="J20" s="44"/>
    </row>
    <row r="21" spans="2:10" ht="42" customHeight="1">
      <c r="B21" s="38" t="s">
        <v>61</v>
      </c>
      <c r="C21" s="34">
        <f t="shared" ref="C21:J21" si="2">SUM(C8:C19)</f>
        <v>17698623259.649998</v>
      </c>
      <c r="D21" s="34">
        <f t="shared" si="2"/>
        <v>1071810551.0700002</v>
      </c>
      <c r="E21" s="34">
        <f t="shared" si="2"/>
        <v>2928754066.2500005</v>
      </c>
      <c r="F21" s="34">
        <f t="shared" si="2"/>
        <v>1679401819.5900002</v>
      </c>
      <c r="G21" s="34">
        <f t="shared" si="2"/>
        <v>1746216.88</v>
      </c>
      <c r="H21" s="24">
        <f>SUM(H8:H19)</f>
        <v>23380335913.439995</v>
      </c>
      <c r="I21" s="35">
        <f t="shared" si="2"/>
        <v>3143433143.6300001</v>
      </c>
      <c r="J21" s="24">
        <f t="shared" si="2"/>
        <v>26523769057.07</v>
      </c>
    </row>
    <row r="22" spans="2:10" s="45" customFormat="1" ht="52.5" customHeight="1">
      <c r="B22" s="38" t="s">
        <v>62</v>
      </c>
      <c r="C22" s="46">
        <f>+C21*100/$J$21</f>
        <v>66.727406733065223</v>
      </c>
      <c r="D22" s="46">
        <f>+D21*100/$J$21</f>
        <v>4.0409436108564876</v>
      </c>
      <c r="E22" s="46">
        <f>+E21*100/$J$21</f>
        <v>11.041998065766341</v>
      </c>
      <c r="F22" s="46">
        <f>+F21*100/$J$21</f>
        <v>6.3316861792021593</v>
      </c>
      <c r="G22" s="46">
        <f>+G21*100/$J$21</f>
        <v>6.5835925363501085E-3</v>
      </c>
      <c r="H22" s="47">
        <f>+H21/J21*100</f>
        <v>88.148618181426556</v>
      </c>
      <c r="I22" s="46">
        <f>+I21*100/$J$21</f>
        <v>11.851381818573433</v>
      </c>
      <c r="J22" s="47">
        <f>+J21*100/$J$21</f>
        <v>100</v>
      </c>
    </row>
    <row r="23" spans="2:10">
      <c r="C23" s="28"/>
      <c r="D23" s="28"/>
      <c r="E23" s="28"/>
      <c r="F23" s="28"/>
      <c r="G23" s="28"/>
      <c r="H23" s="28"/>
      <c r="I23" s="28"/>
      <c r="J23" s="28"/>
    </row>
    <row r="24" spans="2:10" ht="31.5">
      <c r="B24" s="38" t="s">
        <v>8</v>
      </c>
      <c r="C24" s="39">
        <f>+AVERAGE(C8:C19)</f>
        <v>1769862325.9649997</v>
      </c>
      <c r="D24" s="39">
        <f t="shared" ref="D24:I24" si="3">+AVERAGE(D8:D19)</f>
        <v>107181055.10700002</v>
      </c>
      <c r="E24" s="39">
        <f>+AVERAGE(E8:E19)</f>
        <v>292875406.62500006</v>
      </c>
      <c r="F24" s="39">
        <f t="shared" si="3"/>
        <v>167940181.95900002</v>
      </c>
      <c r="G24" s="39">
        <f t="shared" si="3"/>
        <v>174621.68799999999</v>
      </c>
      <c r="H24" s="24">
        <f t="shared" si="3"/>
        <v>2338033591.3439994</v>
      </c>
      <c r="I24" s="40">
        <f t="shared" si="3"/>
        <v>314343314.36300004</v>
      </c>
      <c r="J24" s="24">
        <f>+AVERAGE(J8:J19)</f>
        <v>2652376905.7069998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topLeftCell="F4" workbookViewId="0">
      <selection activeCell="S19" sqref="S19"/>
    </sheetView>
  </sheetViews>
  <sheetFormatPr baseColWidth="10" defaultRowHeight="15.75"/>
  <cols>
    <col min="1" max="1" width="1.7109375" style="25" customWidth="1"/>
    <col min="2" max="2" width="11.42578125" style="25"/>
    <col min="3" max="3" width="23.85546875" style="25" customWidth="1"/>
    <col min="4" max="4" width="18.7109375" style="25" customWidth="1"/>
    <col min="5" max="5" width="20.7109375" style="25" customWidth="1"/>
    <col min="6" max="7" width="11.42578125" style="25" customWidth="1"/>
    <col min="8" max="16384" width="11.42578125" style="25"/>
  </cols>
  <sheetData>
    <row r="1" spans="2:22">
      <c r="V1" s="26"/>
    </row>
    <row r="2" spans="2:22">
      <c r="B2" s="2" t="s">
        <v>43</v>
      </c>
      <c r="E2" s="27" t="s">
        <v>82</v>
      </c>
      <c r="V2" s="26"/>
    </row>
    <row r="3" spans="2:22">
      <c r="V3" s="26"/>
    </row>
    <row r="6" spans="2:22" ht="35.25" customHeight="1">
      <c r="B6" s="144" t="s">
        <v>64</v>
      </c>
      <c r="C6" s="144"/>
      <c r="D6" s="144"/>
      <c r="E6" s="144"/>
    </row>
    <row r="7" spans="2:22" ht="15" customHeight="1">
      <c r="B7" s="145" t="s">
        <v>10</v>
      </c>
      <c r="C7" s="145"/>
      <c r="D7" s="145"/>
      <c r="E7" s="145"/>
    </row>
    <row r="8" spans="2:22" ht="54.95" customHeight="1">
      <c r="B8" s="49" t="s">
        <v>0</v>
      </c>
      <c r="C8" s="5" t="s">
        <v>6</v>
      </c>
      <c r="D8" s="21" t="s">
        <v>65</v>
      </c>
      <c r="E8" s="21" t="s">
        <v>66</v>
      </c>
    </row>
    <row r="9" spans="2:22">
      <c r="B9" s="3">
        <v>44562</v>
      </c>
      <c r="C9" s="50">
        <f>+'1. Rec Mensual y Acumulada 2022'!J8</f>
        <v>2010060134.78</v>
      </c>
      <c r="D9" s="51">
        <v>10.52</v>
      </c>
      <c r="E9" s="51">
        <v>63.99</v>
      </c>
    </row>
    <row r="10" spans="2:22">
      <c r="B10" s="3">
        <v>44593</v>
      </c>
      <c r="C10" s="52">
        <v>2042395123.1800003</v>
      </c>
      <c r="D10" s="7">
        <f t="shared" ref="D10:D16" si="0">+(C10/C9-1)*100</f>
        <v>1.6086577630444632</v>
      </c>
      <c r="E10" s="7">
        <v>51.18</v>
      </c>
    </row>
    <row r="11" spans="2:22">
      <c r="B11" s="3">
        <v>44621</v>
      </c>
      <c r="C11" s="50">
        <f>+'1. Rec Mensual y Acumulada 2022'!J10</f>
        <v>2777621458.3199997</v>
      </c>
      <c r="D11" s="51">
        <f t="shared" si="0"/>
        <v>35.998241809119435</v>
      </c>
      <c r="E11" s="51">
        <v>71.790000000000006</v>
      </c>
    </row>
    <row r="12" spans="2:22">
      <c r="B12" s="3">
        <v>44652</v>
      </c>
      <c r="C12" s="52">
        <f>+'1. Rec Mensual y Acumulada 2022'!J11</f>
        <v>2361924282.5299997</v>
      </c>
      <c r="D12" s="7">
        <f t="shared" si="0"/>
        <v>-14.965940536815548</v>
      </c>
      <c r="E12" s="7">
        <v>59.62</v>
      </c>
    </row>
    <row r="13" spans="2:22">
      <c r="B13" s="3">
        <v>44682</v>
      </c>
      <c r="C13" s="50">
        <f>+'1. Rec Mensual y Acumulada 2022'!J12</f>
        <v>2462123733.6299996</v>
      </c>
      <c r="D13" s="51">
        <f t="shared" si="0"/>
        <v>4.242280408441812</v>
      </c>
      <c r="E13" s="51">
        <v>83.55</v>
      </c>
    </row>
    <row r="14" spans="2:22">
      <c r="B14" s="3">
        <v>44713</v>
      </c>
      <c r="C14" s="52">
        <f>+'1. Rec Mensual y Acumulada 2022'!J13</f>
        <v>2519801042.5099998</v>
      </c>
      <c r="D14" s="7">
        <f t="shared" si="0"/>
        <v>2.3425836846535875</v>
      </c>
      <c r="E14" s="7">
        <v>68</v>
      </c>
    </row>
    <row r="15" spans="2:22">
      <c r="B15" s="3">
        <v>44743</v>
      </c>
      <c r="C15" s="50">
        <f>+'1. Rec Mensual y Acumulada 2022'!J14</f>
        <v>2974986156.6599998</v>
      </c>
      <c r="D15" s="51">
        <f t="shared" si="0"/>
        <v>18.064327558837157</v>
      </c>
      <c r="E15" s="51">
        <v>85.7</v>
      </c>
    </row>
    <row r="16" spans="2:22">
      <c r="B16" s="3">
        <v>44774</v>
      </c>
      <c r="C16" s="52">
        <f>+'1. Rec Mensual y Acumulada 2022'!J15</f>
        <v>3092355995.9400005</v>
      </c>
      <c r="D16" s="7">
        <f t="shared" si="0"/>
        <v>3.9452230396853638</v>
      </c>
      <c r="E16" s="7">
        <v>86.57</v>
      </c>
    </row>
    <row r="17" spans="2:5">
      <c r="B17" s="3">
        <v>44805</v>
      </c>
      <c r="C17" s="50">
        <f>+'1. Rec Mensual y Acumulada 2022'!J16</f>
        <v>3105577967.1999998</v>
      </c>
      <c r="D17" s="51">
        <f>+(C17/C16-1)*100</f>
        <v>0.42756950614220024</v>
      </c>
      <c r="E17" s="51">
        <v>77.81</v>
      </c>
    </row>
    <row r="18" spans="2:5">
      <c r="B18" s="3">
        <v>44835</v>
      </c>
      <c r="C18" s="52">
        <f>+'1. Rec Mensual y Acumulada 2022'!J17</f>
        <v>3176923162.3199997</v>
      </c>
      <c r="D18" s="7">
        <f>+(C18/C17-1)*100</f>
        <v>2.2973242299347163</v>
      </c>
      <c r="E18" s="7">
        <v>78.62</v>
      </c>
    </row>
    <row r="19" spans="2:5">
      <c r="B19" s="3">
        <v>44866</v>
      </c>
      <c r="C19" s="50"/>
      <c r="D19" s="51"/>
      <c r="E19" s="51"/>
    </row>
    <row r="20" spans="2:5">
      <c r="B20" s="3">
        <v>44896</v>
      </c>
      <c r="C20" s="52"/>
      <c r="D20" s="7"/>
      <c r="E20" s="7"/>
    </row>
    <row r="21" spans="2:5" ht="35.1" customHeight="1">
      <c r="B21" s="4" t="s">
        <v>6</v>
      </c>
      <c r="C21" s="18">
        <f>SUM(C9:C20)</f>
        <v>26523769057.07</v>
      </c>
      <c r="D21" s="53"/>
      <c r="E21" s="54"/>
    </row>
    <row r="22" spans="2:5">
      <c r="C22" s="55"/>
      <c r="D22" s="55"/>
      <c r="E22" s="55"/>
    </row>
  </sheetData>
  <mergeCells count="2">
    <mergeCell ref="B6:E6"/>
    <mergeCell ref="B7:E7"/>
  </mergeCells>
  <conditionalFormatting sqref="D9:E9 C10 E11 C12 E13 E15 E17 E19 C14 C18 C16 C20">
    <cfRule type="cellIs" dxfId="152" priority="29" stopIfTrue="1" operator="lessThan">
      <formula>0</formula>
    </cfRule>
  </conditionalFormatting>
  <conditionalFormatting sqref="E10 E12 E14 E16 E18 E20">
    <cfRule type="cellIs" dxfId="151" priority="23" stopIfTrue="1" operator="lessThan">
      <formula>0</formula>
    </cfRule>
  </conditionalFormatting>
  <conditionalFormatting sqref="D11 D13 D15 D17 D19">
    <cfRule type="cellIs" dxfId="150" priority="2" stopIfTrue="1" operator="lessThan">
      <formula>0</formula>
    </cfRule>
  </conditionalFormatting>
  <conditionalFormatting sqref="D10 D12 D14 D16 D18 D20">
    <cfRule type="cellIs" dxfId="1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showGridLines="0" zoomScale="110" zoomScaleNormal="110" workbookViewId="0">
      <selection activeCell="G10" sqref="G10"/>
    </sheetView>
  </sheetViews>
  <sheetFormatPr baseColWidth="10" defaultRowHeight="15.75"/>
  <cols>
    <col min="1" max="1" width="1.7109375" style="25" customWidth="1"/>
    <col min="2" max="2" width="3.7109375" style="25" customWidth="1"/>
    <col min="3" max="3" width="36.7109375" style="25" customWidth="1"/>
    <col min="4" max="5" width="19.7109375" style="25" customWidth="1"/>
    <col min="6" max="6" width="19.5703125" style="25" customWidth="1"/>
    <col min="7" max="7" width="11.7109375" style="25" bestFit="1" customWidth="1"/>
    <col min="8" max="8" width="1.7109375" style="25" customWidth="1"/>
    <col min="9" max="9" width="17.7109375" style="25" customWidth="1"/>
    <col min="10" max="10" width="18.85546875" style="25" customWidth="1"/>
    <col min="11" max="11" width="11.7109375" style="25" bestFit="1" customWidth="1"/>
    <col min="12" max="12" width="12" style="25" bestFit="1" customWidth="1"/>
    <col min="13" max="16384" width="11.42578125" style="25"/>
  </cols>
  <sheetData>
    <row r="2" spans="2:13">
      <c r="B2" s="2" t="s">
        <v>43</v>
      </c>
      <c r="E2" s="27" t="s">
        <v>82</v>
      </c>
    </row>
    <row r="4" spans="2:13" ht="30" customHeight="1">
      <c r="B4" s="150" t="s">
        <v>83</v>
      </c>
      <c r="C4" s="150"/>
      <c r="D4" s="150"/>
      <c r="E4" s="150"/>
      <c r="F4" s="150"/>
      <c r="G4" s="150"/>
      <c r="H4" s="150"/>
      <c r="I4" s="150"/>
      <c r="J4" s="150"/>
      <c r="K4" s="150"/>
    </row>
    <row r="5" spans="2:13" ht="15" customHeight="1">
      <c r="B5" s="157"/>
      <c r="C5" s="157"/>
      <c r="D5" s="157"/>
    </row>
    <row r="6" spans="2:13" ht="33" customHeight="1">
      <c r="B6" s="160" t="s">
        <v>11</v>
      </c>
      <c r="C6" s="161"/>
      <c r="D6" s="146" t="s">
        <v>84</v>
      </c>
      <c r="E6" s="146" t="s">
        <v>79</v>
      </c>
      <c r="F6" s="158" t="s">
        <v>57</v>
      </c>
      <c r="G6" s="159"/>
      <c r="I6" s="146" t="s">
        <v>85</v>
      </c>
      <c r="J6" s="158" t="s">
        <v>56</v>
      </c>
      <c r="K6" s="159"/>
    </row>
    <row r="7" spans="2:13" ht="23.25" customHeight="1">
      <c r="B7" s="162"/>
      <c r="C7" s="163"/>
      <c r="D7" s="147"/>
      <c r="E7" s="147"/>
      <c r="F7" s="56" t="s">
        <v>58</v>
      </c>
      <c r="G7" s="56" t="s">
        <v>59</v>
      </c>
      <c r="I7" s="147"/>
      <c r="J7" s="56" t="s">
        <v>58</v>
      </c>
      <c r="K7" s="56" t="s">
        <v>59</v>
      </c>
    </row>
    <row r="8" spans="2:13" s="28" customFormat="1" ht="21.95" customHeight="1">
      <c r="B8" s="155" t="s">
        <v>12</v>
      </c>
      <c r="C8" s="156"/>
      <c r="D8" s="52">
        <f>+D9+D10</f>
        <v>2217072220.4899998</v>
      </c>
      <c r="E8" s="52">
        <v>2132761327.0799999</v>
      </c>
      <c r="F8" s="57">
        <f>+D8-E8</f>
        <v>84310893.409999847</v>
      </c>
      <c r="G8" s="7">
        <f>+(D8/E8-1)*100</f>
        <v>3.9531330739868364</v>
      </c>
      <c r="H8" s="6"/>
      <c r="I8" s="52">
        <f>+I9+I10</f>
        <v>1214765784.23</v>
      </c>
      <c r="J8" s="52">
        <f>+J9+J10</f>
        <v>1002306436.26</v>
      </c>
      <c r="K8" s="7">
        <f>+(D8/I8-1)*100</f>
        <v>82.510262412052441</v>
      </c>
      <c r="L8" s="58"/>
      <c r="M8" s="59"/>
    </row>
    <row r="9" spans="2:13" s="28" customFormat="1" ht="21.95" customHeight="1">
      <c r="B9" s="60"/>
      <c r="C9" s="61" t="s">
        <v>44</v>
      </c>
      <c r="D9" s="62">
        <v>690767555.26999986</v>
      </c>
      <c r="E9" s="62">
        <v>610476962.39999998</v>
      </c>
      <c r="F9" s="63">
        <f>+D9-E9</f>
        <v>80290592.869999886</v>
      </c>
      <c r="G9" s="64">
        <f>+(D9/E9-1)*100</f>
        <v>13.152108566775267</v>
      </c>
      <c r="H9" s="64"/>
      <c r="I9" s="65">
        <v>365137896.06999999</v>
      </c>
      <c r="J9" s="65">
        <f t="shared" ref="J9:J17" si="0">+D9-I9</f>
        <v>325629659.19999987</v>
      </c>
      <c r="K9" s="64">
        <f>+(D9/I9-1)*100</f>
        <v>89.179913316248587</v>
      </c>
      <c r="L9" s="58"/>
      <c r="M9" s="59"/>
    </row>
    <row r="10" spans="2:13" s="28" customFormat="1" ht="21.95" customHeight="1">
      <c r="B10" s="60"/>
      <c r="C10" s="61" t="s">
        <v>45</v>
      </c>
      <c r="D10" s="62">
        <v>1526304665.22</v>
      </c>
      <c r="E10" s="62">
        <v>1522284364.6800001</v>
      </c>
      <c r="F10" s="63">
        <f>+D10-E10</f>
        <v>4020300.5399999619</v>
      </c>
      <c r="G10" s="8">
        <f>+(D10/E10-1)*100</f>
        <v>0.26409655339558746</v>
      </c>
      <c r="H10" s="8"/>
      <c r="I10" s="65">
        <v>849627888.15999997</v>
      </c>
      <c r="J10" s="65">
        <f t="shared" si="0"/>
        <v>676676777.06000006</v>
      </c>
      <c r="K10" s="8">
        <f>+(D10/I10-1)*100</f>
        <v>79.643898992704649</v>
      </c>
      <c r="L10" s="58"/>
      <c r="M10" s="59"/>
    </row>
    <row r="11" spans="2:13" s="28" customFormat="1" ht="21.95" customHeight="1">
      <c r="B11" s="155" t="s">
        <v>13</v>
      </c>
      <c r="C11" s="156"/>
      <c r="D11" s="52">
        <v>74693797.249999985</v>
      </c>
      <c r="E11" s="52">
        <v>71869566.140000001</v>
      </c>
      <c r="F11" s="57">
        <f>+D11-E11</f>
        <v>2824231.1099999845</v>
      </c>
      <c r="G11" s="7">
        <f>+(D11/E11-1)*100</f>
        <v>3.9296621110783692</v>
      </c>
      <c r="H11" s="66"/>
      <c r="I11" s="52">
        <v>41028636.280000001</v>
      </c>
      <c r="J11" s="52">
        <f t="shared" si="0"/>
        <v>33665160.969999984</v>
      </c>
      <c r="K11" s="7">
        <f t="shared" ref="K11:K20" si="1">+(D11/I11-1)*100</f>
        <v>82.052839241967575</v>
      </c>
      <c r="L11" s="58"/>
    </row>
    <row r="12" spans="2:13" s="28" customFormat="1" ht="21.95" customHeight="1">
      <c r="B12" s="151" t="s">
        <v>14</v>
      </c>
      <c r="C12" s="152"/>
      <c r="D12" s="67">
        <v>267184332.87999994</v>
      </c>
      <c r="E12" s="67">
        <v>280606886.69</v>
      </c>
      <c r="F12" s="68">
        <f t="shared" ref="F12:F16" si="2">+D12-E12</f>
        <v>-13422553.810000062</v>
      </c>
      <c r="G12" s="69">
        <f>+(D12/E12-1)*100</f>
        <v>-4.783401422655964</v>
      </c>
      <c r="H12" s="69"/>
      <c r="I12" s="65">
        <v>139239679.19999999</v>
      </c>
      <c r="J12" s="68">
        <f t="shared" si="0"/>
        <v>127944653.67999995</v>
      </c>
      <c r="K12" s="69">
        <f>+(D12/I12-1)*100</f>
        <v>91.888069848411405</v>
      </c>
      <c r="L12" s="58"/>
    </row>
    <row r="13" spans="2:13" s="28" customFormat="1" ht="21.95" customHeight="1">
      <c r="B13" s="155" t="s">
        <v>15</v>
      </c>
      <c r="C13" s="156"/>
      <c r="D13" s="52">
        <v>216571699.56</v>
      </c>
      <c r="E13" s="52">
        <v>235618480.93000001</v>
      </c>
      <c r="F13" s="57">
        <f t="shared" si="2"/>
        <v>-19046781.370000005</v>
      </c>
      <c r="G13" s="7">
        <f t="shared" ref="G13:G19" si="3">+(D13/E13-1)*100</f>
        <v>-8.0837382937116171</v>
      </c>
      <c r="H13" s="69"/>
      <c r="I13" s="52">
        <v>139825144.66999999</v>
      </c>
      <c r="J13" s="57">
        <f t="shared" si="0"/>
        <v>76746554.890000015</v>
      </c>
      <c r="K13" s="7">
        <f>+(D13/I13-1)*100</f>
        <v>54.887520460736042</v>
      </c>
      <c r="L13" s="58"/>
    </row>
    <row r="14" spans="2:13" s="28" customFormat="1" ht="21.95" customHeight="1">
      <c r="B14" s="151" t="s">
        <v>16</v>
      </c>
      <c r="C14" s="152"/>
      <c r="D14" s="67">
        <v>234475.85</v>
      </c>
      <c r="E14" s="67">
        <v>281255.84999999998</v>
      </c>
      <c r="F14" s="65">
        <f t="shared" si="2"/>
        <v>-46779.999999999971</v>
      </c>
      <c r="G14" s="70">
        <f t="shared" si="3"/>
        <v>-16.632542931995896</v>
      </c>
      <c r="H14" s="69"/>
      <c r="I14" s="65">
        <v>72316.84</v>
      </c>
      <c r="J14" s="68">
        <f t="shared" si="0"/>
        <v>162159.01</v>
      </c>
      <c r="K14" s="70">
        <f>+(D14/I14-1)*100</f>
        <v>224.23409264010985</v>
      </c>
      <c r="L14" s="58"/>
    </row>
    <row r="15" spans="2:13" s="28" customFormat="1" ht="21.95" customHeight="1">
      <c r="B15" s="153" t="s">
        <v>7</v>
      </c>
      <c r="C15" s="154"/>
      <c r="D15" s="71">
        <f>+D8+D11+D12+D13+D14</f>
        <v>2775756526.0299997</v>
      </c>
      <c r="E15" s="71">
        <f>+E8+E11+E12+E13+E14</f>
        <v>2721137516.6899996</v>
      </c>
      <c r="F15" s="72">
        <f t="shared" si="2"/>
        <v>54619009.340000153</v>
      </c>
      <c r="G15" s="73">
        <f t="shared" si="3"/>
        <v>2.0072123883852377</v>
      </c>
      <c r="H15" s="69"/>
      <c r="I15" s="74">
        <f>+I8+I11+I12+I13+I14</f>
        <v>1534931561.22</v>
      </c>
      <c r="J15" s="71">
        <f t="shared" si="0"/>
        <v>1240824964.8099997</v>
      </c>
      <c r="K15" s="73">
        <f>+(D15/I15-1)*100</f>
        <v>80.839106847458567</v>
      </c>
      <c r="L15" s="58"/>
    </row>
    <row r="16" spans="2:13" s="28" customFormat="1" ht="21.95" customHeight="1">
      <c r="B16" s="151" t="s">
        <v>17</v>
      </c>
      <c r="C16" s="152"/>
      <c r="D16" s="62">
        <f>+SUM(D17:D19)</f>
        <v>401166636.28999996</v>
      </c>
      <c r="E16" s="62">
        <f>+SUM(E17:E19)</f>
        <v>384440450.50999999</v>
      </c>
      <c r="F16" s="68">
        <f t="shared" si="2"/>
        <v>16726185.779999971</v>
      </c>
      <c r="G16" s="69">
        <f t="shared" si="3"/>
        <v>4.3507871655573682</v>
      </c>
      <c r="H16" s="64"/>
      <c r="I16" s="62">
        <f>+I17+I19+I18</f>
        <v>243673280.48000002</v>
      </c>
      <c r="J16" s="68">
        <f>+D16-I16</f>
        <v>157493355.80999994</v>
      </c>
      <c r="K16" s="69">
        <f t="shared" si="1"/>
        <v>64.633001821029183</v>
      </c>
      <c r="L16" s="58"/>
    </row>
    <row r="17" spans="1:12" s="28" customFormat="1" ht="21.95" customHeight="1">
      <c r="A17" s="75"/>
      <c r="B17" s="76"/>
      <c r="C17" s="77" t="s">
        <v>18</v>
      </c>
      <c r="D17" s="62">
        <v>330204674.9799999</v>
      </c>
      <c r="E17" s="62">
        <v>307406474.86000001</v>
      </c>
      <c r="F17" s="63">
        <f t="shared" ref="F17:F19" si="4">+D17-E17</f>
        <v>22798200.119999886</v>
      </c>
      <c r="G17" s="64">
        <f t="shared" si="3"/>
        <v>7.4163044647588272</v>
      </c>
      <c r="H17" s="69"/>
      <c r="I17" s="65">
        <v>201525695.81</v>
      </c>
      <c r="J17" s="63">
        <f t="shared" si="0"/>
        <v>128678979.1699999</v>
      </c>
      <c r="K17" s="64">
        <f t="shared" si="1"/>
        <v>63.852392943140821</v>
      </c>
      <c r="L17" s="58"/>
    </row>
    <row r="18" spans="1:12" s="28" customFormat="1" ht="21.95" customHeight="1">
      <c r="A18" s="75"/>
      <c r="B18" s="78"/>
      <c r="C18" s="77" t="s">
        <v>20</v>
      </c>
      <c r="D18" s="79">
        <v>29687148.100000001</v>
      </c>
      <c r="E18" s="79">
        <v>31178542.940000001</v>
      </c>
      <c r="F18" s="63">
        <f>+D18-E18</f>
        <v>-1491394.8399999999</v>
      </c>
      <c r="G18" s="64">
        <f t="shared" si="3"/>
        <v>-4.7834013374840501</v>
      </c>
      <c r="H18" s="69"/>
      <c r="I18" s="80">
        <v>15471075.5</v>
      </c>
      <c r="J18" s="63">
        <f>+D18-I18</f>
        <v>14216072.600000001</v>
      </c>
      <c r="K18" s="64">
        <f t="shared" si="1"/>
        <v>91.888069449341131</v>
      </c>
      <c r="L18" s="58"/>
    </row>
    <row r="19" spans="1:12" s="28" customFormat="1" ht="21.95" customHeight="1">
      <c r="A19" s="75"/>
      <c r="B19" s="81"/>
      <c r="C19" s="77" t="s">
        <v>19</v>
      </c>
      <c r="D19" s="67">
        <v>41274813.210000016</v>
      </c>
      <c r="E19" s="67">
        <v>45855432.710000001</v>
      </c>
      <c r="F19" s="63">
        <f t="shared" si="4"/>
        <v>-4580619.4999999851</v>
      </c>
      <c r="G19" s="64">
        <f t="shared" si="3"/>
        <v>-9.9892624042364773</v>
      </c>
      <c r="H19" s="69"/>
      <c r="I19" s="68">
        <v>26676509.170000002</v>
      </c>
      <c r="J19" s="63">
        <f t="shared" ref="J19" si="5">+D19-I19</f>
        <v>14598304.040000014</v>
      </c>
      <c r="K19" s="64">
        <f t="shared" si="1"/>
        <v>54.723442062715776</v>
      </c>
      <c r="L19" s="58"/>
    </row>
    <row r="20" spans="1:12" s="28" customFormat="1" ht="35.1" customHeight="1">
      <c r="A20" s="75"/>
      <c r="B20" s="148" t="s">
        <v>21</v>
      </c>
      <c r="C20" s="149"/>
      <c r="D20" s="82">
        <f>+D15+D16</f>
        <v>3176923162.3199997</v>
      </c>
      <c r="E20" s="82">
        <f>+E15+E16</f>
        <v>3105577967.1999998</v>
      </c>
      <c r="F20" s="83">
        <f>+F15+F16</f>
        <v>71345195.120000124</v>
      </c>
      <c r="G20" s="84">
        <f>+(D20/E20-1)*100</f>
        <v>2.2973242299347163</v>
      </c>
      <c r="H20" s="69"/>
      <c r="I20" s="83">
        <f>+I15+I16</f>
        <v>1778604841.7</v>
      </c>
      <c r="J20" s="85">
        <f>+J15+J16</f>
        <v>1398318320.6199996</v>
      </c>
      <c r="K20" s="84">
        <f t="shared" si="1"/>
        <v>78.618830210957896</v>
      </c>
      <c r="L20" s="58"/>
    </row>
    <row r="21" spans="1:12">
      <c r="B21" s="55"/>
      <c r="C21" s="55"/>
      <c r="D21" s="55"/>
      <c r="E21" s="55"/>
      <c r="G21" s="55"/>
      <c r="H21" s="86"/>
      <c r="K21" s="55"/>
    </row>
    <row r="22" spans="1:12">
      <c r="F22" s="87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H8 G17:H19 K17:K19 H20">
    <cfRule type="cellIs" dxfId="148" priority="50" stopIfTrue="1" operator="lessThan">
      <formula>0</formula>
    </cfRule>
  </conditionalFormatting>
  <conditionalFormatting sqref="G9:H10">
    <cfRule type="cellIs" dxfId="147" priority="46" stopIfTrue="1" operator="lessThan">
      <formula>0</formula>
    </cfRule>
  </conditionalFormatting>
  <conditionalFormatting sqref="K20">
    <cfRule type="cellIs" dxfId="146" priority="41" stopIfTrue="1" operator="lessThan">
      <formula>0</formula>
    </cfRule>
  </conditionalFormatting>
  <conditionalFormatting sqref="G12:H12 H11 G14:H16 H13:H15">
    <cfRule type="cellIs" dxfId="145" priority="44" stopIfTrue="1" operator="lessThan">
      <formula>0</formula>
    </cfRule>
  </conditionalFormatting>
  <conditionalFormatting sqref="K9:K10">
    <cfRule type="cellIs" dxfId="144" priority="39" stopIfTrue="1" operator="lessThan">
      <formula>0</formula>
    </cfRule>
  </conditionalFormatting>
  <conditionalFormatting sqref="K12 K14:K16">
    <cfRule type="cellIs" dxfId="143" priority="38" stopIfTrue="1" operator="lessThan">
      <formula>0</formula>
    </cfRule>
  </conditionalFormatting>
  <conditionalFormatting sqref="B8">
    <cfRule type="cellIs" dxfId="142" priority="25" stopIfTrue="1" operator="lessThan">
      <formula>0</formula>
    </cfRule>
  </conditionalFormatting>
  <conditionalFormatting sqref="I8:J8">
    <cfRule type="cellIs" dxfId="141" priority="21" stopIfTrue="1" operator="lessThan">
      <formula>0</formula>
    </cfRule>
  </conditionalFormatting>
  <conditionalFormatting sqref="K8">
    <cfRule type="cellIs" dxfId="140" priority="19" stopIfTrue="1" operator="lessThan">
      <formula>0</formula>
    </cfRule>
  </conditionalFormatting>
  <conditionalFormatting sqref="B11">
    <cfRule type="cellIs" dxfId="139" priority="18" stopIfTrue="1" operator="lessThan">
      <formula>0</formula>
    </cfRule>
  </conditionalFormatting>
  <conditionalFormatting sqref="D11">
    <cfRule type="cellIs" dxfId="138" priority="17" stopIfTrue="1" operator="lessThan">
      <formula>0</formula>
    </cfRule>
  </conditionalFormatting>
  <conditionalFormatting sqref="I11:J11">
    <cfRule type="cellIs" dxfId="137" priority="16" stopIfTrue="1" operator="lessThan">
      <formula>0</formula>
    </cfRule>
  </conditionalFormatting>
  <conditionalFormatting sqref="K11">
    <cfRule type="cellIs" dxfId="136" priority="15" stopIfTrue="1" operator="lessThan">
      <formula>0</formula>
    </cfRule>
  </conditionalFormatting>
  <conditionalFormatting sqref="B13">
    <cfRule type="cellIs" dxfId="135" priority="13" stopIfTrue="1" operator="lessThan">
      <formula>0</formula>
    </cfRule>
  </conditionalFormatting>
  <conditionalFormatting sqref="D13">
    <cfRule type="cellIs" dxfId="134" priority="12" stopIfTrue="1" operator="lessThan">
      <formula>0</formula>
    </cfRule>
  </conditionalFormatting>
  <conditionalFormatting sqref="G13">
    <cfRule type="cellIs" dxfId="133" priority="10" stopIfTrue="1" operator="lessThan">
      <formula>0</formula>
    </cfRule>
  </conditionalFormatting>
  <conditionalFormatting sqref="I13">
    <cfRule type="cellIs" dxfId="132" priority="9" stopIfTrue="1" operator="lessThan">
      <formula>0</formula>
    </cfRule>
  </conditionalFormatting>
  <conditionalFormatting sqref="K13">
    <cfRule type="cellIs" dxfId="131" priority="8" stopIfTrue="1" operator="lessThan">
      <formula>0</formula>
    </cfRule>
  </conditionalFormatting>
  <conditionalFormatting sqref="D8:E8">
    <cfRule type="cellIs" dxfId="130" priority="6" stopIfTrue="1" operator="lessThan">
      <formula>0</formula>
    </cfRule>
  </conditionalFormatting>
  <conditionalFormatting sqref="G11">
    <cfRule type="cellIs" dxfId="129" priority="5" stopIfTrue="1" operator="lessThan">
      <formula>0</formula>
    </cfRule>
  </conditionalFormatting>
  <conditionalFormatting sqref="G8">
    <cfRule type="cellIs" dxfId="128" priority="4" stopIfTrue="1" operator="lessThan">
      <formula>0</formula>
    </cfRule>
  </conditionalFormatting>
  <conditionalFormatting sqref="E11">
    <cfRule type="cellIs" dxfId="127" priority="3" stopIfTrue="1" operator="lessThan">
      <formula>0</formula>
    </cfRule>
  </conditionalFormatting>
  <conditionalFormatting sqref="E13">
    <cfRule type="cellIs" dxfId="126" priority="2" stopIfTrue="1" operator="lessThan">
      <formula>0</formula>
    </cfRule>
  </conditionalFormatting>
  <conditionalFormatting sqref="G20">
    <cfRule type="cellIs" dxfId="125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16" workbookViewId="0">
      <selection activeCell="G22" sqref="G22"/>
    </sheetView>
  </sheetViews>
  <sheetFormatPr baseColWidth="10" defaultRowHeight="15.75"/>
  <cols>
    <col min="1" max="1" width="1.7109375" style="25" customWidth="1"/>
    <col min="2" max="2" width="3.7109375" style="25" customWidth="1"/>
    <col min="3" max="3" width="43.42578125" style="25" customWidth="1"/>
    <col min="4" max="6" width="20.7109375" style="25" customWidth="1"/>
    <col min="7" max="7" width="18.5703125" style="25" customWidth="1"/>
    <col min="8" max="16384" width="11.42578125" style="25"/>
  </cols>
  <sheetData>
    <row r="2" spans="2:7">
      <c r="B2" s="2" t="s">
        <v>43</v>
      </c>
      <c r="D2" s="27" t="s">
        <v>82</v>
      </c>
    </row>
    <row r="5" spans="2:7" ht="30" customHeight="1">
      <c r="C5" s="144" t="s">
        <v>76</v>
      </c>
      <c r="D5" s="144"/>
      <c r="E5" s="144"/>
      <c r="F5" s="144"/>
      <c r="G5" s="144"/>
    </row>
    <row r="6" spans="2:7" ht="15" customHeight="1">
      <c r="C6" s="81"/>
      <c r="D6" s="164" t="s">
        <v>10</v>
      </c>
      <c r="E6" s="164"/>
      <c r="F6" s="164"/>
      <c r="G6" s="164"/>
    </row>
    <row r="7" spans="2:7" ht="50.1" customHeight="1">
      <c r="B7" s="160" t="s">
        <v>11</v>
      </c>
      <c r="C7" s="161"/>
      <c r="D7" s="146" t="s">
        <v>86</v>
      </c>
      <c r="E7" s="146" t="s">
        <v>87</v>
      </c>
      <c r="F7" s="158" t="s">
        <v>55</v>
      </c>
      <c r="G7" s="159"/>
    </row>
    <row r="8" spans="2:7" ht="26.25" customHeight="1">
      <c r="B8" s="162"/>
      <c r="C8" s="163"/>
      <c r="D8" s="147"/>
      <c r="E8" s="147"/>
      <c r="F8" s="48" t="s">
        <v>58</v>
      </c>
      <c r="G8" s="21" t="s">
        <v>59</v>
      </c>
    </row>
    <row r="9" spans="2:7" ht="21.95" customHeight="1">
      <c r="B9" s="155" t="s">
        <v>12</v>
      </c>
      <c r="C9" s="156"/>
      <c r="D9" s="52">
        <f>+D10+D11</f>
        <v>17698623259.650002</v>
      </c>
      <c r="E9" s="88">
        <f>+E10+E11</f>
        <v>10055768176.119999</v>
      </c>
      <c r="F9" s="57">
        <f>+D9-E9</f>
        <v>7642855083.5300026</v>
      </c>
      <c r="G9" s="7">
        <f>+(D9/E9-1)*100</f>
        <v>76.004686560693813</v>
      </c>
    </row>
    <row r="10" spans="2:7" ht="21.95" customHeight="1">
      <c r="B10" s="89"/>
      <c r="C10" s="90" t="s">
        <v>44</v>
      </c>
      <c r="D10" s="91">
        <v>5259581045.6800003</v>
      </c>
      <c r="E10" s="92">
        <v>2939626917.75</v>
      </c>
      <c r="F10" s="93">
        <f t="shared" ref="F10:F20" si="0">+D10-E10</f>
        <v>2319954127.9300003</v>
      </c>
      <c r="G10" s="94">
        <f t="shared" ref="G10:G20" si="1">+(D10/E10-1)*100</f>
        <v>78.920019201133897</v>
      </c>
    </row>
    <row r="11" spans="2:7" ht="21.95" customHeight="1">
      <c r="B11" s="89"/>
      <c r="C11" s="90" t="s">
        <v>45</v>
      </c>
      <c r="D11" s="91">
        <v>12439042213.969999</v>
      </c>
      <c r="E11" s="92">
        <v>7116141258.3699989</v>
      </c>
      <c r="F11" s="93">
        <f t="shared" si="0"/>
        <v>5322900955.6000004</v>
      </c>
      <c r="G11" s="95">
        <f t="shared" si="1"/>
        <v>74.800383555332161</v>
      </c>
    </row>
    <row r="12" spans="2:7" ht="21.95" customHeight="1">
      <c r="B12" s="155" t="s">
        <v>13</v>
      </c>
      <c r="C12" s="156"/>
      <c r="D12" s="52">
        <v>1071810551.0700001</v>
      </c>
      <c r="E12" s="88">
        <v>671784905.55000007</v>
      </c>
      <c r="F12" s="57">
        <f t="shared" si="0"/>
        <v>400025645.51999998</v>
      </c>
      <c r="G12" s="7">
        <f>+(D12/E12-1)*100</f>
        <v>59.546685585692515</v>
      </c>
    </row>
    <row r="13" spans="2:7" ht="21.95" customHeight="1">
      <c r="B13" s="151" t="s">
        <v>14</v>
      </c>
      <c r="C13" s="152"/>
      <c r="D13" s="67">
        <v>2928754066.2500005</v>
      </c>
      <c r="E13" s="96">
        <v>1506589548.2300003</v>
      </c>
      <c r="F13" s="68">
        <f t="shared" si="0"/>
        <v>1422164518.0200002</v>
      </c>
      <c r="G13" s="69">
        <f t="shared" si="1"/>
        <v>94.396281966167493</v>
      </c>
    </row>
    <row r="14" spans="2:7" ht="21.95" customHeight="1">
      <c r="B14" s="155" t="s">
        <v>15</v>
      </c>
      <c r="C14" s="156"/>
      <c r="D14" s="52">
        <v>1679401819.5900002</v>
      </c>
      <c r="E14" s="88">
        <v>1068781445.8400002</v>
      </c>
      <c r="F14" s="57">
        <f t="shared" si="0"/>
        <v>610620373.75</v>
      </c>
      <c r="G14" s="7">
        <f>+(D14/E14-1)*100</f>
        <v>57.132389051728708</v>
      </c>
    </row>
    <row r="15" spans="2:7" ht="21.95" customHeight="1">
      <c r="B15" s="151" t="s">
        <v>16</v>
      </c>
      <c r="C15" s="152"/>
      <c r="D15" s="97">
        <v>1746216.8800000004</v>
      </c>
      <c r="E15" s="98">
        <v>1621595.3200000003</v>
      </c>
      <c r="F15" s="91">
        <f t="shared" si="0"/>
        <v>124621.56000000006</v>
      </c>
      <c r="G15" s="99">
        <f t="shared" si="1"/>
        <v>7.6851208475367416</v>
      </c>
    </row>
    <row r="16" spans="2:7" ht="21.95" customHeight="1">
      <c r="B16" s="153" t="s">
        <v>7</v>
      </c>
      <c r="C16" s="154"/>
      <c r="D16" s="100">
        <f>+D9+D12+D13+D14+D15</f>
        <v>23380335913.440002</v>
      </c>
      <c r="E16" s="71">
        <f>+E9+E12+E13+E14+E15</f>
        <v>13304545671.059998</v>
      </c>
      <c r="F16" s="72">
        <f t="shared" si="0"/>
        <v>10075790242.380005</v>
      </c>
      <c r="G16" s="73">
        <f>+(D16/E16-1)*100</f>
        <v>75.731937726342878</v>
      </c>
    </row>
    <row r="17" spans="1:7" ht="21.95" customHeight="1">
      <c r="B17" s="151" t="s">
        <v>17</v>
      </c>
      <c r="C17" s="152"/>
      <c r="D17" s="97">
        <f>+D18+D20+D19</f>
        <v>3143433143.6300001</v>
      </c>
      <c r="E17" s="98">
        <f>+E18+E20+E19</f>
        <v>1994570008.27</v>
      </c>
      <c r="F17" s="97">
        <f t="shared" si="0"/>
        <v>1148863135.3600001</v>
      </c>
      <c r="G17" s="95">
        <f t="shared" si="1"/>
        <v>57.599539278968301</v>
      </c>
    </row>
    <row r="18" spans="1:7" ht="21.95" customHeight="1">
      <c r="A18" s="101"/>
      <c r="B18" s="102"/>
      <c r="C18" s="103" t="s">
        <v>18</v>
      </c>
      <c r="D18" s="91">
        <v>2496357879.9000001</v>
      </c>
      <c r="E18" s="92">
        <v>1626300058.02</v>
      </c>
      <c r="F18" s="93">
        <f t="shared" si="0"/>
        <v>870057821.88000011</v>
      </c>
      <c r="G18" s="94">
        <f t="shared" si="1"/>
        <v>53.49921852301258</v>
      </c>
    </row>
    <row r="19" spans="1:7" ht="21.95" customHeight="1">
      <c r="A19" s="101"/>
      <c r="B19" s="55"/>
      <c r="C19" s="104" t="s">
        <v>20</v>
      </c>
      <c r="D19" s="105">
        <v>325419480.04000008</v>
      </c>
      <c r="E19" s="106">
        <v>167398838.56999999</v>
      </c>
      <c r="F19" s="93">
        <f t="shared" si="0"/>
        <v>158020641.47000009</v>
      </c>
      <c r="G19" s="95">
        <f t="shared" si="1"/>
        <v>94.397692851328657</v>
      </c>
    </row>
    <row r="20" spans="1:7" ht="21.95" customHeight="1">
      <c r="A20" s="101"/>
      <c r="B20" s="86"/>
      <c r="C20" s="103" t="s">
        <v>19</v>
      </c>
      <c r="D20" s="97">
        <v>321655783.69</v>
      </c>
      <c r="E20" s="98">
        <v>200871111.68000001</v>
      </c>
      <c r="F20" s="93">
        <f t="shared" si="0"/>
        <v>120784672.00999999</v>
      </c>
      <c r="G20" s="95">
        <f t="shared" si="1"/>
        <v>60.13043438641261</v>
      </c>
    </row>
    <row r="21" spans="1:7" ht="35.1" customHeight="1">
      <c r="A21" s="101"/>
      <c r="B21" s="165" t="s">
        <v>21</v>
      </c>
      <c r="C21" s="149"/>
      <c r="D21" s="107">
        <f>+D16+D17</f>
        <v>26523769057.070004</v>
      </c>
      <c r="E21" s="107">
        <f>+E16+E17</f>
        <v>15299115679.329998</v>
      </c>
      <c r="F21" s="107">
        <f>+F16+F17</f>
        <v>11224653377.740005</v>
      </c>
      <c r="G21" s="108">
        <f>+(D21/E21-1)*100</f>
        <v>73.367988143949844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G10:G11">
    <cfRule type="cellIs" dxfId="124" priority="17" stopIfTrue="1" operator="lessThan">
      <formula>0</formula>
    </cfRule>
  </conditionalFormatting>
  <conditionalFormatting sqref="G15 G17">
    <cfRule type="cellIs" dxfId="123" priority="16" stopIfTrue="1" operator="lessThan">
      <formula>0</formula>
    </cfRule>
  </conditionalFormatting>
  <conditionalFormatting sqref="G21">
    <cfRule type="cellIs" dxfId="122" priority="15" stopIfTrue="1" operator="lessThan">
      <formula>0</formula>
    </cfRule>
  </conditionalFormatting>
  <conditionalFormatting sqref="G18:G20">
    <cfRule type="cellIs" dxfId="121" priority="14" stopIfTrue="1" operator="lessThan">
      <formula>0</formula>
    </cfRule>
  </conditionalFormatting>
  <conditionalFormatting sqref="G19">
    <cfRule type="cellIs" dxfId="120" priority="13" stopIfTrue="1" operator="lessThan">
      <formula>0</formula>
    </cfRule>
  </conditionalFormatting>
  <conditionalFormatting sqref="B9">
    <cfRule type="cellIs" dxfId="119" priority="12" stopIfTrue="1" operator="lessThan">
      <formula>0</formula>
    </cfRule>
  </conditionalFormatting>
  <conditionalFormatting sqref="D9">
    <cfRule type="cellIs" dxfId="118" priority="11" stopIfTrue="1" operator="lessThan">
      <formula>0</formula>
    </cfRule>
  </conditionalFormatting>
  <conditionalFormatting sqref="E9">
    <cfRule type="cellIs" dxfId="117" priority="10" stopIfTrue="1" operator="lessThan">
      <formula>0</formula>
    </cfRule>
  </conditionalFormatting>
  <conditionalFormatting sqref="G9">
    <cfRule type="cellIs" dxfId="116" priority="9" stopIfTrue="1" operator="lessThan">
      <formula>0</formula>
    </cfRule>
  </conditionalFormatting>
  <conditionalFormatting sqref="B12">
    <cfRule type="cellIs" dxfId="115" priority="8" stopIfTrue="1" operator="lessThan">
      <formula>0</formula>
    </cfRule>
  </conditionalFormatting>
  <conditionalFormatting sqref="D12:E12">
    <cfRule type="cellIs" dxfId="114" priority="7" stopIfTrue="1" operator="lessThan">
      <formula>0</formula>
    </cfRule>
  </conditionalFormatting>
  <conditionalFormatting sqref="G12">
    <cfRule type="cellIs" dxfId="113" priority="6" stopIfTrue="1" operator="lessThan">
      <formula>0</formula>
    </cfRule>
  </conditionalFormatting>
  <conditionalFormatting sqref="G13">
    <cfRule type="cellIs" dxfId="112" priority="5" stopIfTrue="1" operator="lessThan">
      <formula>0</formula>
    </cfRule>
  </conditionalFormatting>
  <conditionalFormatting sqref="G16">
    <cfRule type="cellIs" dxfId="111" priority="1" stopIfTrue="1" operator="lessThan">
      <formula>0</formula>
    </cfRule>
  </conditionalFormatting>
  <conditionalFormatting sqref="B14">
    <cfRule type="cellIs" dxfId="110" priority="4" stopIfTrue="1" operator="lessThan">
      <formula>0</formula>
    </cfRule>
  </conditionalFormatting>
  <conditionalFormatting sqref="D14:E14">
    <cfRule type="cellIs" dxfId="109" priority="3" stopIfTrue="1" operator="lessThan">
      <formula>0</formula>
    </cfRule>
  </conditionalFormatting>
  <conditionalFormatting sqref="G14">
    <cfRule type="cellIs" dxfId="10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D1" zoomScaleNormal="100" workbookViewId="0">
      <selection activeCell="R17" sqref="R17"/>
    </sheetView>
  </sheetViews>
  <sheetFormatPr baseColWidth="10" defaultRowHeight="15.75"/>
  <cols>
    <col min="1" max="1" width="1.7109375" style="25" customWidth="1"/>
    <col min="2" max="2" width="15.85546875" style="25" customWidth="1"/>
    <col min="3" max="3" width="20.7109375" style="25" customWidth="1"/>
    <col min="4" max="4" width="15.5703125" style="25" customWidth="1"/>
    <col min="5" max="5" width="20.7109375" style="25" customWidth="1"/>
    <col min="6" max="6" width="15.140625" style="25" customWidth="1"/>
    <col min="7" max="7" width="20.7109375" style="25" customWidth="1"/>
    <col min="8" max="8" width="1.7109375" style="25" customWidth="1"/>
    <col min="9" max="9" width="20.7109375" style="25" customWidth="1"/>
    <col min="10" max="10" width="15.140625" style="25" customWidth="1"/>
    <col min="11" max="11" width="20.7109375" style="25" customWidth="1"/>
    <col min="12" max="12" width="14.42578125" style="25" customWidth="1"/>
    <col min="13" max="13" width="20.7109375" style="25" customWidth="1"/>
    <col min="14" max="14" width="1.7109375" style="25" customWidth="1"/>
    <col min="15" max="16" width="15.5703125" style="25" customWidth="1"/>
    <col min="17" max="17" width="3.7109375" style="25" customWidth="1"/>
    <col min="18" max="19" width="16.7109375" style="25" customWidth="1"/>
    <col min="20" max="16384" width="11.42578125" style="25"/>
  </cols>
  <sheetData>
    <row r="2" spans="2:21">
      <c r="B2" s="2" t="s">
        <v>43</v>
      </c>
      <c r="E2" s="27" t="s">
        <v>82</v>
      </c>
    </row>
    <row r="4" spans="2:21" ht="30" customHeight="1">
      <c r="B4" s="144" t="s">
        <v>68</v>
      </c>
      <c r="C4" s="144"/>
      <c r="D4" s="144"/>
      <c r="E4" s="144"/>
      <c r="F4" s="144"/>
      <c r="G4" s="144"/>
      <c r="I4" s="150" t="s">
        <v>52</v>
      </c>
      <c r="J4" s="150"/>
      <c r="K4" s="150"/>
      <c r="L4" s="150"/>
      <c r="M4" s="150"/>
      <c r="O4" s="144" t="s">
        <v>70</v>
      </c>
      <c r="P4" s="144"/>
      <c r="R4" s="144" t="s">
        <v>53</v>
      </c>
      <c r="S4" s="144"/>
    </row>
    <row r="5" spans="2:21" ht="15" customHeight="1">
      <c r="C5" s="164" t="s">
        <v>10</v>
      </c>
      <c r="D5" s="164"/>
      <c r="E5" s="164"/>
      <c r="F5" s="164"/>
      <c r="G5" s="164"/>
      <c r="I5" s="164" t="s">
        <v>10</v>
      </c>
      <c r="J5" s="164"/>
      <c r="K5" s="164"/>
      <c r="O5" s="164" t="s">
        <v>39</v>
      </c>
      <c r="P5" s="164"/>
      <c r="R5" s="164" t="s">
        <v>39</v>
      </c>
      <c r="S5" s="164"/>
      <c r="T5" s="81"/>
      <c r="U5" s="81"/>
    </row>
    <row r="6" spans="2:21" ht="49.5" customHeight="1">
      <c r="B6" s="166" t="s">
        <v>0</v>
      </c>
      <c r="C6" s="170" t="s">
        <v>36</v>
      </c>
      <c r="D6" s="171"/>
      <c r="E6" s="170" t="s">
        <v>37</v>
      </c>
      <c r="F6" s="171"/>
      <c r="G6" s="168" t="s">
        <v>38</v>
      </c>
      <c r="I6" s="170" t="s">
        <v>36</v>
      </c>
      <c r="J6" s="171"/>
      <c r="K6" s="170" t="s">
        <v>37</v>
      </c>
      <c r="L6" s="171"/>
      <c r="M6" s="168" t="s">
        <v>38</v>
      </c>
      <c r="O6" s="172" t="s">
        <v>36</v>
      </c>
      <c r="P6" s="172" t="s">
        <v>37</v>
      </c>
      <c r="R6" s="172" t="s">
        <v>36</v>
      </c>
      <c r="S6" s="172" t="s">
        <v>37</v>
      </c>
    </row>
    <row r="7" spans="2:21" ht="31.5" customHeight="1">
      <c r="B7" s="167"/>
      <c r="C7" s="116" t="s">
        <v>58</v>
      </c>
      <c r="D7" s="117" t="s">
        <v>67</v>
      </c>
      <c r="E7" s="116" t="s">
        <v>58</v>
      </c>
      <c r="F7" s="117" t="s">
        <v>67</v>
      </c>
      <c r="G7" s="169"/>
      <c r="I7" s="116" t="s">
        <v>58</v>
      </c>
      <c r="J7" s="117" t="s">
        <v>67</v>
      </c>
      <c r="K7" s="116" t="s">
        <v>58</v>
      </c>
      <c r="L7" s="117" t="s">
        <v>67</v>
      </c>
      <c r="M7" s="169"/>
      <c r="O7" s="173"/>
      <c r="P7" s="173"/>
      <c r="R7" s="173"/>
      <c r="S7" s="173"/>
    </row>
    <row r="8" spans="2:21">
      <c r="B8" s="116">
        <v>44197</v>
      </c>
      <c r="C8" s="109">
        <v>482695758.06</v>
      </c>
      <c r="D8" s="110">
        <f t="shared" ref="D8:D17" si="0">+C8/G8*100</f>
        <v>32.765910337932638</v>
      </c>
      <c r="E8" s="109">
        <v>990468738.46000004</v>
      </c>
      <c r="F8" s="111">
        <f t="shared" ref="F8:F17" si="1">+E8/G8*100</f>
        <v>67.234089662067362</v>
      </c>
      <c r="G8" s="109">
        <f t="shared" ref="G8:G17" si="2">+C8+E8</f>
        <v>1473164496.52</v>
      </c>
      <c r="H8" s="28"/>
      <c r="I8" s="109">
        <v>265894597.66000003</v>
      </c>
      <c r="J8" s="110">
        <f t="shared" ref="J8:J17" si="3">+I8/M8*100</f>
        <v>29.886470168335745</v>
      </c>
      <c r="K8" s="112">
        <v>623787576.79000008</v>
      </c>
      <c r="L8" s="111">
        <f>+K8/M8*100</f>
        <v>70.113529831664266</v>
      </c>
      <c r="M8" s="109">
        <f>+I8+K8</f>
        <v>889682174.45000005</v>
      </c>
      <c r="N8" s="28"/>
      <c r="O8" s="8">
        <v>26.55</v>
      </c>
      <c r="P8" s="8">
        <v>11.31</v>
      </c>
      <c r="Q8" s="28"/>
      <c r="R8" s="8">
        <f t="shared" ref="R8:R13" si="4">+(C8/I8-1)*100</f>
        <v>81.536504429933558</v>
      </c>
      <c r="S8" s="8">
        <f t="shared" ref="S8:S13" si="5">+(E8/K8-1)*100</f>
        <v>58.783017699219783</v>
      </c>
      <c r="T8" s="113"/>
      <c r="U8" s="113"/>
    </row>
    <row r="9" spans="2:21">
      <c r="B9" s="116">
        <v>44228</v>
      </c>
      <c r="C9" s="118">
        <v>380848875.30000001</v>
      </c>
      <c r="D9" s="119">
        <f t="shared" si="0"/>
        <v>30.258174407273991</v>
      </c>
      <c r="E9" s="118">
        <v>877815544.35000002</v>
      </c>
      <c r="F9" s="119">
        <f t="shared" si="1"/>
        <v>69.741825592726002</v>
      </c>
      <c r="G9" s="118">
        <f t="shared" si="2"/>
        <v>1258664419.6500001</v>
      </c>
      <c r="H9" s="28"/>
      <c r="I9" s="118">
        <v>222681327.69</v>
      </c>
      <c r="J9" s="119">
        <f t="shared" si="3"/>
        <v>28.061763558467767</v>
      </c>
      <c r="K9" s="34">
        <v>570858704.90999997</v>
      </c>
      <c r="L9" s="119">
        <f t="shared" ref="L9:L17" si="6">+K9/M9*100</f>
        <v>71.93823644153224</v>
      </c>
      <c r="M9" s="118">
        <f t="shared" ref="M9:M17" si="7">+I9+K9</f>
        <v>793540032.5999999</v>
      </c>
      <c r="N9" s="28"/>
      <c r="O9" s="120">
        <f t="shared" ref="O9:O14" si="8">+(C9/C8-1)*100</f>
        <v>-21.099601780080324</v>
      </c>
      <c r="P9" s="120">
        <f t="shared" ref="P9:P17" si="9">+(E9/E8-1)*100</f>
        <v>-11.37372536211041</v>
      </c>
      <c r="Q9" s="28"/>
      <c r="R9" s="120">
        <f t="shared" si="4"/>
        <v>71.028653031110366</v>
      </c>
      <c r="S9" s="120">
        <f t="shared" si="5"/>
        <v>53.771070984788437</v>
      </c>
      <c r="T9" s="113"/>
      <c r="U9" s="113"/>
    </row>
    <row r="10" spans="2:21" s="114" customFormat="1">
      <c r="B10" s="116">
        <v>44256</v>
      </c>
      <c r="C10" s="109">
        <v>400532822.56999999</v>
      </c>
      <c r="D10" s="110">
        <f t="shared" si="0"/>
        <v>27.03290118587498</v>
      </c>
      <c r="E10" s="109">
        <v>1081116593.5099998</v>
      </c>
      <c r="F10" s="111">
        <f t="shared" si="1"/>
        <v>72.967098814125023</v>
      </c>
      <c r="G10" s="109">
        <f t="shared" si="2"/>
        <v>1481649416.0799997</v>
      </c>
      <c r="H10" s="28"/>
      <c r="I10" s="109">
        <v>232138913.28</v>
      </c>
      <c r="J10" s="110">
        <f t="shared" si="3"/>
        <v>27.645284098314566</v>
      </c>
      <c r="K10" s="112">
        <v>607566377.70000005</v>
      </c>
      <c r="L10" s="111">
        <f t="shared" si="6"/>
        <v>72.354715901685438</v>
      </c>
      <c r="M10" s="109">
        <f t="shared" si="7"/>
        <v>839705290.98000002</v>
      </c>
      <c r="N10" s="28"/>
      <c r="O10" s="8">
        <f t="shared" si="8"/>
        <v>5.168440435722621</v>
      </c>
      <c r="P10" s="8">
        <f t="shared" si="9"/>
        <v>23.159882559443503</v>
      </c>
      <c r="Q10" s="28"/>
      <c r="R10" s="8">
        <f t="shared" si="4"/>
        <v>72.540147151842476</v>
      </c>
      <c r="S10" s="8">
        <f t="shared" si="5"/>
        <v>77.942136561715088</v>
      </c>
      <c r="T10" s="113"/>
      <c r="U10" s="113"/>
    </row>
    <row r="11" spans="2:21">
      <c r="B11" s="116">
        <v>44287</v>
      </c>
      <c r="C11" s="118">
        <v>466356485.5</v>
      </c>
      <c r="D11" s="119">
        <f t="shared" si="0"/>
        <v>29.738351724501282</v>
      </c>
      <c r="E11" s="118">
        <v>1101842350.2</v>
      </c>
      <c r="F11" s="119">
        <f t="shared" si="1"/>
        <v>70.261648275498729</v>
      </c>
      <c r="G11" s="118">
        <f t="shared" si="2"/>
        <v>1568198835.7</v>
      </c>
      <c r="H11" s="28"/>
      <c r="I11" s="118">
        <v>288173603.98000002</v>
      </c>
      <c r="J11" s="119">
        <f t="shared" si="3"/>
        <v>28.801157910025772</v>
      </c>
      <c r="K11" s="34">
        <v>712388959.78999996</v>
      </c>
      <c r="L11" s="119">
        <f t="shared" si="6"/>
        <v>71.198842089974221</v>
      </c>
      <c r="M11" s="118">
        <f t="shared" si="7"/>
        <v>1000562563.77</v>
      </c>
      <c r="N11" s="28"/>
      <c r="O11" s="120">
        <f t="shared" si="8"/>
        <v>16.434024684330637</v>
      </c>
      <c r="P11" s="120">
        <f t="shared" si="9"/>
        <v>1.9170695200146026</v>
      </c>
      <c r="Q11" s="28"/>
      <c r="R11" s="120">
        <f t="shared" si="4"/>
        <v>61.831784403253785</v>
      </c>
      <c r="S11" s="120">
        <f t="shared" si="5"/>
        <v>54.668644854463253</v>
      </c>
      <c r="T11" s="113"/>
      <c r="U11" s="113"/>
    </row>
    <row r="12" spans="2:21">
      <c r="B12" s="116">
        <v>44317</v>
      </c>
      <c r="C12" s="109">
        <v>493901985.94</v>
      </c>
      <c r="D12" s="110">
        <f t="shared" si="0"/>
        <v>29.311011025934441</v>
      </c>
      <c r="E12" s="109">
        <v>1191137078.4000001</v>
      </c>
      <c r="F12" s="111">
        <f t="shared" si="1"/>
        <v>70.688988974065552</v>
      </c>
      <c r="G12" s="109">
        <f t="shared" si="2"/>
        <v>1685039064.3400002</v>
      </c>
      <c r="H12" s="28"/>
      <c r="I12" s="109">
        <v>277447884.47000003</v>
      </c>
      <c r="J12" s="110">
        <f t="shared" si="3"/>
        <v>30.191260197049779</v>
      </c>
      <c r="K12" s="112">
        <v>641519666.60000002</v>
      </c>
      <c r="L12" s="111">
        <f t="shared" si="6"/>
        <v>69.808739802950228</v>
      </c>
      <c r="M12" s="109">
        <f t="shared" si="7"/>
        <v>918967551.07000005</v>
      </c>
      <c r="N12" s="28"/>
      <c r="O12" s="8">
        <f t="shared" si="8"/>
        <v>5.9065331557397238</v>
      </c>
      <c r="P12" s="8">
        <f t="shared" si="9"/>
        <v>8.1041292507763707</v>
      </c>
      <c r="Q12" s="28"/>
      <c r="R12" s="8">
        <f t="shared" si="4"/>
        <v>78.016129725943102</v>
      </c>
      <c r="S12" s="8">
        <f t="shared" si="5"/>
        <v>85.674288788826374</v>
      </c>
      <c r="T12" s="113"/>
      <c r="U12" s="113"/>
    </row>
    <row r="13" spans="2:21">
      <c r="B13" s="116">
        <v>44348</v>
      </c>
      <c r="C13" s="34">
        <v>529039412.60000002</v>
      </c>
      <c r="D13" s="119">
        <f t="shared" si="0"/>
        <v>30.395117026961149</v>
      </c>
      <c r="E13" s="34">
        <v>1211501385.8800001</v>
      </c>
      <c r="F13" s="119">
        <f t="shared" si="1"/>
        <v>69.604882973038855</v>
      </c>
      <c r="G13" s="34">
        <f t="shared" si="2"/>
        <v>1740540798.48</v>
      </c>
      <c r="H13" s="28"/>
      <c r="I13" s="118">
        <v>288853631.02999997</v>
      </c>
      <c r="J13" s="119">
        <f t="shared" si="3"/>
        <v>28.254740713732097</v>
      </c>
      <c r="K13" s="34">
        <v>733465539.96000004</v>
      </c>
      <c r="L13" s="119">
        <f t="shared" si="6"/>
        <v>71.74525928626791</v>
      </c>
      <c r="M13" s="34">
        <f t="shared" si="7"/>
        <v>1022319170.99</v>
      </c>
      <c r="N13" s="28"/>
      <c r="O13" s="120">
        <f t="shared" si="8"/>
        <v>7.1142509364739759</v>
      </c>
      <c r="P13" s="120">
        <f t="shared" si="9"/>
        <v>1.709652721696342</v>
      </c>
      <c r="Q13" s="28"/>
      <c r="R13" s="120">
        <f t="shared" si="4"/>
        <v>83.151380411435667</v>
      </c>
      <c r="S13" s="120">
        <f t="shared" si="5"/>
        <v>65.174956405732431</v>
      </c>
      <c r="T13" s="113"/>
      <c r="U13" s="113"/>
    </row>
    <row r="14" spans="2:21">
      <c r="B14" s="116">
        <v>44378</v>
      </c>
      <c r="C14" s="109">
        <v>572980012.01999998</v>
      </c>
      <c r="D14" s="110">
        <f t="shared" si="0"/>
        <v>27.823116485639492</v>
      </c>
      <c r="E14" s="109">
        <v>1486386746.25</v>
      </c>
      <c r="F14" s="111">
        <f t="shared" si="1"/>
        <v>72.176883514360497</v>
      </c>
      <c r="G14" s="109">
        <f t="shared" si="2"/>
        <v>2059366758.27</v>
      </c>
      <c r="H14" s="28"/>
      <c r="I14" s="109">
        <v>335862463.25</v>
      </c>
      <c r="J14" s="110">
        <f t="shared" si="3"/>
        <v>31.184974978137685</v>
      </c>
      <c r="K14" s="112">
        <v>741138443.38999999</v>
      </c>
      <c r="L14" s="111">
        <f t="shared" si="6"/>
        <v>68.815025021862326</v>
      </c>
      <c r="M14" s="109">
        <f t="shared" si="7"/>
        <v>1077000906.6399999</v>
      </c>
      <c r="N14" s="28"/>
      <c r="O14" s="8">
        <f t="shared" si="8"/>
        <v>8.3057326871075468</v>
      </c>
      <c r="P14" s="8">
        <f t="shared" si="9"/>
        <v>22.689644731221748</v>
      </c>
      <c r="Q14" s="28"/>
      <c r="R14" s="8">
        <f t="shared" ref="R14" si="10">+(C14/I14-1)*100</f>
        <v>70.599597965045888</v>
      </c>
      <c r="S14" s="8">
        <f t="shared" ref="S14" si="11">+(E14/K14-1)*100</f>
        <v>100.55453330031044</v>
      </c>
      <c r="T14" s="113"/>
      <c r="U14" s="113"/>
    </row>
    <row r="15" spans="2:21">
      <c r="B15" s="116">
        <v>44409</v>
      </c>
      <c r="C15" s="34">
        <v>631981176.01999998</v>
      </c>
      <c r="D15" s="119">
        <f t="shared" si="0"/>
        <v>30.35210446136281</v>
      </c>
      <c r="E15" s="34">
        <v>1450184747.02</v>
      </c>
      <c r="F15" s="119">
        <f t="shared" si="1"/>
        <v>69.647895538637201</v>
      </c>
      <c r="G15" s="34">
        <f t="shared" si="2"/>
        <v>2082165923.04</v>
      </c>
      <c r="H15" s="28"/>
      <c r="I15" s="34">
        <v>314532691.55000001</v>
      </c>
      <c r="J15" s="119">
        <f t="shared" si="3"/>
        <v>28.747555320836462</v>
      </c>
      <c r="K15" s="34">
        <v>779587097.21000004</v>
      </c>
      <c r="L15" s="119">
        <f t="shared" si="6"/>
        <v>71.252444679163546</v>
      </c>
      <c r="M15" s="34">
        <f t="shared" si="7"/>
        <v>1094119788.76</v>
      </c>
      <c r="N15" s="28"/>
      <c r="O15" s="120">
        <f t="shared" ref="O15:O17" si="12">+(C15/C14-1)*100</f>
        <v>10.297246459260535</v>
      </c>
      <c r="P15" s="120">
        <f t="shared" si="9"/>
        <v>-2.4355706427909074</v>
      </c>
      <c r="Q15" s="28"/>
      <c r="R15" s="120">
        <f>+(C15/I15-1)*100</f>
        <v>100.92702380335447</v>
      </c>
      <c r="S15" s="120">
        <f>+(E15/K15-1)*100</f>
        <v>86.019593219275507</v>
      </c>
      <c r="T15" s="113"/>
      <c r="U15" s="113"/>
    </row>
    <row r="16" spans="2:21">
      <c r="B16" s="116">
        <v>44440</v>
      </c>
      <c r="C16" s="109">
        <v>610476962.39999998</v>
      </c>
      <c r="D16" s="110">
        <f t="shared" si="0"/>
        <v>28.623782448072348</v>
      </c>
      <c r="E16" s="109">
        <v>1522284364.6800001</v>
      </c>
      <c r="F16" s="111">
        <f t="shared" si="1"/>
        <v>71.376217551927652</v>
      </c>
      <c r="G16" s="109">
        <f t="shared" si="2"/>
        <v>2132761327.0799999</v>
      </c>
      <c r="H16" s="28"/>
      <c r="I16" s="109">
        <v>348903908.76999998</v>
      </c>
      <c r="J16" s="110">
        <f t="shared" si="3"/>
        <v>28.952160522568786</v>
      </c>
      <c r="K16" s="112">
        <v>856201003.86000001</v>
      </c>
      <c r="L16" s="111">
        <f t="shared" si="6"/>
        <v>71.047839477431211</v>
      </c>
      <c r="M16" s="109">
        <f t="shared" si="7"/>
        <v>1205104912.6300001</v>
      </c>
      <c r="N16" s="28"/>
      <c r="O16" s="8">
        <f t="shared" si="12"/>
        <v>-3.4026667938792277</v>
      </c>
      <c r="P16" s="8">
        <f t="shared" si="9"/>
        <v>4.9717539650143472</v>
      </c>
      <c r="Q16" s="28"/>
      <c r="R16" s="8">
        <f>+(C16/I16-1)*100</f>
        <v>74.969940735869159</v>
      </c>
      <c r="S16" s="8">
        <f>+(E16/K16-1)*100</f>
        <v>77.795209047537313</v>
      </c>
      <c r="T16" s="113"/>
      <c r="U16" s="113"/>
    </row>
    <row r="17" spans="2:21">
      <c r="B17" s="116">
        <v>44470</v>
      </c>
      <c r="C17" s="34">
        <v>690767555.26999986</v>
      </c>
      <c r="D17" s="119">
        <f t="shared" si="0"/>
        <v>31.156745769758093</v>
      </c>
      <c r="E17" s="34">
        <v>1526304665.22</v>
      </c>
      <c r="F17" s="119">
        <f t="shared" si="1"/>
        <v>68.843254230241911</v>
      </c>
      <c r="G17" s="34">
        <f t="shared" si="2"/>
        <v>2217072220.4899998</v>
      </c>
      <c r="H17" s="28"/>
      <c r="I17" s="34">
        <v>365137896.06999999</v>
      </c>
      <c r="J17" s="119">
        <f t="shared" si="3"/>
        <v>30.058296077333857</v>
      </c>
      <c r="K17" s="34">
        <v>849627888.15999997</v>
      </c>
      <c r="L17" s="119">
        <f t="shared" si="6"/>
        <v>69.941703922666136</v>
      </c>
      <c r="M17" s="34">
        <f t="shared" si="7"/>
        <v>1214765784.23</v>
      </c>
      <c r="N17" s="28"/>
      <c r="O17" s="120">
        <f t="shared" si="12"/>
        <v>13.152108566775267</v>
      </c>
      <c r="P17" s="120">
        <f t="shared" si="9"/>
        <v>0.26409655339558746</v>
      </c>
      <c r="Q17" s="28"/>
      <c r="R17" s="120">
        <f>+(C17/I17-1)*100</f>
        <v>89.179913316248587</v>
      </c>
      <c r="S17" s="120">
        <f>+(E17/K17-1)*100</f>
        <v>79.643898992704649</v>
      </c>
      <c r="T17" s="113"/>
      <c r="U17" s="113"/>
    </row>
    <row r="18" spans="2:21">
      <c r="B18" s="116">
        <v>44501</v>
      </c>
      <c r="C18" s="109"/>
      <c r="D18" s="110"/>
      <c r="E18" s="109"/>
      <c r="F18" s="111"/>
      <c r="G18" s="109"/>
      <c r="H18" s="28"/>
      <c r="I18" s="109"/>
      <c r="J18" s="110"/>
      <c r="K18" s="112"/>
      <c r="L18" s="111"/>
      <c r="M18" s="109"/>
      <c r="N18" s="28"/>
      <c r="O18" s="8"/>
      <c r="P18" s="8"/>
      <c r="Q18" s="28"/>
      <c r="R18" s="8"/>
      <c r="S18" s="8"/>
      <c r="T18" s="113"/>
      <c r="U18" s="113"/>
    </row>
    <row r="19" spans="2:21">
      <c r="B19" s="116">
        <v>44531</v>
      </c>
      <c r="C19" s="34"/>
      <c r="D19" s="119"/>
      <c r="E19" s="34"/>
      <c r="F19" s="119"/>
      <c r="G19" s="34"/>
      <c r="H19" s="28"/>
      <c r="I19" s="34"/>
      <c r="J19" s="119"/>
      <c r="K19" s="34"/>
      <c r="L19" s="119"/>
      <c r="M19" s="34"/>
      <c r="N19" s="28"/>
      <c r="O19" s="120"/>
      <c r="P19" s="120"/>
      <c r="Q19" s="28"/>
      <c r="R19" s="120"/>
      <c r="S19" s="120"/>
    </row>
    <row r="20" spans="2:21" ht="35.1" customHeight="1">
      <c r="B20" s="38" t="s">
        <v>22</v>
      </c>
      <c r="C20" s="19">
        <f>SUM(C8:C19)</f>
        <v>5259581045.6799994</v>
      </c>
      <c r="D20" s="1">
        <f t="shared" ref="D20" si="13">+C20/G20*100</f>
        <v>29.7174586323389</v>
      </c>
      <c r="E20" s="19">
        <f>SUM(E8:E19)</f>
        <v>12439042213.969999</v>
      </c>
      <c r="F20" s="1">
        <f t="shared" ref="F20" si="14">+E20/G20*100</f>
        <v>70.282541367661082</v>
      </c>
      <c r="G20" s="19">
        <f>SUM(G8:G19)</f>
        <v>17698623259.650002</v>
      </c>
      <c r="H20" s="20"/>
      <c r="I20" s="19">
        <f>SUM(I8:I19)</f>
        <v>2939626917.75</v>
      </c>
      <c r="J20" s="1">
        <f t="shared" ref="J20" si="15">+I20/M20*100</f>
        <v>29.233240725764727</v>
      </c>
      <c r="K20" s="19">
        <f>SUM(K8:K19)</f>
        <v>7116141258.3699999</v>
      </c>
      <c r="L20" s="1">
        <f>+K20/M20*100</f>
        <v>70.766759274235298</v>
      </c>
      <c r="M20" s="19">
        <f>SUM(M8:M19)</f>
        <v>10055768176.119999</v>
      </c>
      <c r="N20" s="28"/>
      <c r="O20" s="1"/>
      <c r="P20" s="1"/>
      <c r="Q20" s="28"/>
      <c r="R20" s="1">
        <f>+(C20/I20-1)*100</f>
        <v>78.920019201133854</v>
      </c>
      <c r="S20" s="1">
        <f>+(E20/K20-1)*100</f>
        <v>74.800383555332132</v>
      </c>
    </row>
    <row r="21" spans="2:2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2:21" ht="35.1" customHeight="1">
      <c r="B22" s="121" t="s">
        <v>40</v>
      </c>
      <c r="C22" s="34">
        <f>+AVERAGE(C8:C19)</f>
        <v>525958104.56799996</v>
      </c>
      <c r="D22" s="115"/>
      <c r="E22" s="34">
        <f>+AVERAGE(E8:E19)</f>
        <v>1243904221.3969998</v>
      </c>
      <c r="F22" s="115"/>
      <c r="G22" s="19">
        <f>+AVERAGE(G8:G19)</f>
        <v>1769862325.9650002</v>
      </c>
      <c r="H22" s="115"/>
      <c r="I22" s="34">
        <f>+AVERAGE(I8:I19)</f>
        <v>293962691.77499998</v>
      </c>
      <c r="J22" s="115"/>
      <c r="K22" s="34">
        <f>+AVERAGE(K8:K19)</f>
        <v>711614125.83700001</v>
      </c>
      <c r="L22" s="115"/>
      <c r="M22" s="19">
        <f>+AVERAGE(M8:M19)</f>
        <v>1005576817.6119999</v>
      </c>
      <c r="N22" s="28"/>
      <c r="O22" s="28"/>
      <c r="P22" s="28"/>
      <c r="Q22" s="28"/>
      <c r="R22" s="28"/>
      <c r="S22" s="28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R8">
    <cfRule type="cellIs" dxfId="107" priority="97" stopIfTrue="1" operator="lessThan">
      <formula>0</formula>
    </cfRule>
  </conditionalFormatting>
  <conditionalFormatting sqref="S8">
    <cfRule type="cellIs" dxfId="106" priority="95" stopIfTrue="1" operator="lessThan">
      <formula>0</formula>
    </cfRule>
  </conditionalFormatting>
  <conditionalFormatting sqref="R9:S9">
    <cfRule type="cellIs" dxfId="105" priority="85" stopIfTrue="1" operator="lessThan">
      <formula>0</formula>
    </cfRule>
  </conditionalFormatting>
  <conditionalFormatting sqref="R12 R18">
    <cfRule type="cellIs" dxfId="104" priority="84" stopIfTrue="1" operator="lessThan">
      <formula>0</formula>
    </cfRule>
  </conditionalFormatting>
  <conditionalFormatting sqref="S12 S18">
    <cfRule type="cellIs" dxfId="103" priority="83" stopIfTrue="1" operator="lessThan">
      <formula>0</formula>
    </cfRule>
  </conditionalFormatting>
  <conditionalFormatting sqref="R13:S13 R11:S11 R17:S17">
    <cfRule type="cellIs" dxfId="102" priority="82" stopIfTrue="1" operator="lessThan">
      <formula>0</formula>
    </cfRule>
  </conditionalFormatting>
  <conditionalFormatting sqref="S13">
    <cfRule type="cellIs" dxfId="101" priority="80" stopIfTrue="1" operator="lessThan">
      <formula>0</formula>
    </cfRule>
  </conditionalFormatting>
  <conditionalFormatting sqref="R15">
    <cfRule type="cellIs" dxfId="100" priority="73" stopIfTrue="1" operator="lessThan">
      <formula>0</formula>
    </cfRule>
  </conditionalFormatting>
  <conditionalFormatting sqref="S15">
    <cfRule type="cellIs" dxfId="99" priority="72" stopIfTrue="1" operator="lessThan">
      <formula>0</formula>
    </cfRule>
  </conditionalFormatting>
  <conditionalFormatting sqref="R14">
    <cfRule type="cellIs" dxfId="98" priority="71" stopIfTrue="1" operator="lessThan">
      <formula>0</formula>
    </cfRule>
  </conditionalFormatting>
  <conditionalFormatting sqref="S14">
    <cfRule type="cellIs" dxfId="97" priority="70" stopIfTrue="1" operator="lessThan">
      <formula>0</formula>
    </cfRule>
  </conditionalFormatting>
  <conditionalFormatting sqref="R16">
    <cfRule type="cellIs" dxfId="96" priority="69" stopIfTrue="1" operator="lessThan">
      <formula>0</formula>
    </cfRule>
  </conditionalFormatting>
  <conditionalFormatting sqref="S16">
    <cfRule type="cellIs" dxfId="95" priority="68" stopIfTrue="1" operator="lessThan">
      <formula>0</formula>
    </cfRule>
  </conditionalFormatting>
  <conditionalFormatting sqref="R10:R18">
    <cfRule type="cellIs" dxfId="94" priority="67" stopIfTrue="1" operator="lessThan">
      <formula>0</formula>
    </cfRule>
  </conditionalFormatting>
  <conditionalFormatting sqref="S10:S18">
    <cfRule type="cellIs" dxfId="93" priority="66" stopIfTrue="1" operator="lessThan">
      <formula>0</formula>
    </cfRule>
  </conditionalFormatting>
  <conditionalFormatting sqref="R12 R18">
    <cfRule type="cellIs" dxfId="92" priority="65" stopIfTrue="1" operator="lessThan">
      <formula>0</formula>
    </cfRule>
  </conditionalFormatting>
  <conditionalFormatting sqref="R13">
    <cfRule type="cellIs" dxfId="91" priority="64" stopIfTrue="1" operator="lessThan">
      <formula>0</formula>
    </cfRule>
  </conditionalFormatting>
  <conditionalFormatting sqref="R15">
    <cfRule type="cellIs" dxfId="90" priority="63" stopIfTrue="1" operator="lessThan">
      <formula>0</formula>
    </cfRule>
  </conditionalFormatting>
  <conditionalFormatting sqref="R14">
    <cfRule type="cellIs" dxfId="89" priority="62" stopIfTrue="1" operator="lessThan">
      <formula>0</formula>
    </cfRule>
  </conditionalFormatting>
  <conditionalFormatting sqref="R16">
    <cfRule type="cellIs" dxfId="88" priority="61" stopIfTrue="1" operator="lessThan">
      <formula>0</formula>
    </cfRule>
  </conditionalFormatting>
  <conditionalFormatting sqref="R10">
    <cfRule type="cellIs" dxfId="87" priority="60" stopIfTrue="1" operator="lessThan">
      <formula>0</formula>
    </cfRule>
  </conditionalFormatting>
  <conditionalFormatting sqref="S12 S18">
    <cfRule type="cellIs" dxfId="86" priority="59" stopIfTrue="1" operator="lessThan">
      <formula>0</formula>
    </cfRule>
  </conditionalFormatting>
  <conditionalFormatting sqref="S15">
    <cfRule type="cellIs" dxfId="85" priority="58" stopIfTrue="1" operator="lessThan">
      <formula>0</formula>
    </cfRule>
  </conditionalFormatting>
  <conditionalFormatting sqref="S14">
    <cfRule type="cellIs" dxfId="84" priority="57" stopIfTrue="1" operator="lessThan">
      <formula>0</formula>
    </cfRule>
  </conditionalFormatting>
  <conditionalFormatting sqref="S16">
    <cfRule type="cellIs" dxfId="83" priority="56" stopIfTrue="1" operator="lessThan">
      <formula>0</formula>
    </cfRule>
  </conditionalFormatting>
  <conditionalFormatting sqref="S10:S18">
    <cfRule type="cellIs" dxfId="82" priority="55" stopIfTrue="1" operator="lessThan">
      <formula>0</formula>
    </cfRule>
  </conditionalFormatting>
  <conditionalFormatting sqref="S12 S18">
    <cfRule type="cellIs" dxfId="81" priority="54" stopIfTrue="1" operator="lessThan">
      <formula>0</formula>
    </cfRule>
  </conditionalFormatting>
  <conditionalFormatting sqref="S13">
    <cfRule type="cellIs" dxfId="80" priority="53" stopIfTrue="1" operator="lessThan">
      <formula>0</formula>
    </cfRule>
  </conditionalFormatting>
  <conditionalFormatting sqref="S15">
    <cfRule type="cellIs" dxfId="79" priority="52" stopIfTrue="1" operator="lessThan">
      <formula>0</formula>
    </cfRule>
  </conditionalFormatting>
  <conditionalFormatting sqref="S14">
    <cfRule type="cellIs" dxfId="78" priority="51" stopIfTrue="1" operator="lessThan">
      <formula>0</formula>
    </cfRule>
  </conditionalFormatting>
  <conditionalFormatting sqref="S16">
    <cfRule type="cellIs" dxfId="77" priority="50" stopIfTrue="1" operator="lessThan">
      <formula>0</formula>
    </cfRule>
  </conditionalFormatting>
  <conditionalFormatting sqref="S10">
    <cfRule type="cellIs" dxfId="76" priority="49" stopIfTrue="1" operator="lessThan">
      <formula>0</formula>
    </cfRule>
  </conditionalFormatting>
  <conditionalFormatting sqref="R19:S19">
    <cfRule type="cellIs" dxfId="75" priority="40" stopIfTrue="1" operator="lessThan">
      <formula>0</formula>
    </cfRule>
  </conditionalFormatting>
  <conditionalFormatting sqref="R19">
    <cfRule type="cellIs" dxfId="74" priority="39" stopIfTrue="1" operator="lessThan">
      <formula>0</formula>
    </cfRule>
  </conditionalFormatting>
  <conditionalFormatting sqref="S19">
    <cfRule type="cellIs" dxfId="73" priority="38" stopIfTrue="1" operator="lessThan">
      <formula>0</formula>
    </cfRule>
  </conditionalFormatting>
  <conditionalFormatting sqref="S19">
    <cfRule type="cellIs" dxfId="72" priority="37" stopIfTrue="1" operator="lessThan">
      <formula>0</formula>
    </cfRule>
  </conditionalFormatting>
  <conditionalFormatting sqref="O8">
    <cfRule type="cellIs" dxfId="71" priority="36" stopIfTrue="1" operator="lessThan">
      <formula>0</formula>
    </cfRule>
  </conditionalFormatting>
  <conditionalFormatting sqref="P8">
    <cfRule type="cellIs" dxfId="70" priority="35" stopIfTrue="1" operator="lessThan">
      <formula>0</formula>
    </cfRule>
  </conditionalFormatting>
  <conditionalFormatting sqref="O9:P9">
    <cfRule type="cellIs" dxfId="69" priority="34" stopIfTrue="1" operator="lessThan">
      <formula>0</formula>
    </cfRule>
  </conditionalFormatting>
  <conditionalFormatting sqref="O12 O18">
    <cfRule type="cellIs" dxfId="68" priority="33" stopIfTrue="1" operator="lessThan">
      <formula>0</formula>
    </cfRule>
  </conditionalFormatting>
  <conditionalFormatting sqref="P12 P18">
    <cfRule type="cellIs" dxfId="67" priority="32" stopIfTrue="1" operator="lessThan">
      <formula>0</formula>
    </cfRule>
  </conditionalFormatting>
  <conditionalFormatting sqref="O13:P13 O11:P11 O17:P17">
    <cfRule type="cellIs" dxfId="66" priority="31" stopIfTrue="1" operator="lessThan">
      <formula>0</formula>
    </cfRule>
  </conditionalFormatting>
  <conditionalFormatting sqref="P13">
    <cfRule type="cellIs" dxfId="65" priority="30" stopIfTrue="1" operator="lessThan">
      <formula>0</formula>
    </cfRule>
  </conditionalFormatting>
  <conditionalFormatting sqref="O15">
    <cfRule type="cellIs" dxfId="64" priority="29" stopIfTrue="1" operator="lessThan">
      <formula>0</formula>
    </cfRule>
  </conditionalFormatting>
  <conditionalFormatting sqref="P15">
    <cfRule type="cellIs" dxfId="63" priority="28" stopIfTrue="1" operator="lessThan">
      <formula>0</formula>
    </cfRule>
  </conditionalFormatting>
  <conditionalFormatting sqref="O14">
    <cfRule type="cellIs" dxfId="62" priority="27" stopIfTrue="1" operator="lessThan">
      <formula>0</formula>
    </cfRule>
  </conditionalFormatting>
  <conditionalFormatting sqref="P14">
    <cfRule type="cellIs" dxfId="61" priority="26" stopIfTrue="1" operator="lessThan">
      <formula>0</formula>
    </cfRule>
  </conditionalFormatting>
  <conditionalFormatting sqref="O16">
    <cfRule type="cellIs" dxfId="60" priority="25" stopIfTrue="1" operator="lessThan">
      <formula>0</formula>
    </cfRule>
  </conditionalFormatting>
  <conditionalFormatting sqref="P16">
    <cfRule type="cellIs" dxfId="59" priority="24" stopIfTrue="1" operator="lessThan">
      <formula>0</formula>
    </cfRule>
  </conditionalFormatting>
  <conditionalFormatting sqref="O10:O18">
    <cfRule type="cellIs" dxfId="58" priority="23" stopIfTrue="1" operator="lessThan">
      <formula>0</formula>
    </cfRule>
  </conditionalFormatting>
  <conditionalFormatting sqref="P10:P18">
    <cfRule type="cellIs" dxfId="57" priority="22" stopIfTrue="1" operator="lessThan">
      <formula>0</formula>
    </cfRule>
  </conditionalFormatting>
  <conditionalFormatting sqref="O12 O18">
    <cfRule type="cellIs" dxfId="56" priority="21" stopIfTrue="1" operator="lessThan">
      <formula>0</formula>
    </cfRule>
  </conditionalFormatting>
  <conditionalFormatting sqref="O13">
    <cfRule type="cellIs" dxfId="55" priority="20" stopIfTrue="1" operator="lessThan">
      <formula>0</formula>
    </cfRule>
  </conditionalFormatting>
  <conditionalFormatting sqref="O15">
    <cfRule type="cellIs" dxfId="54" priority="19" stopIfTrue="1" operator="lessThan">
      <formula>0</formula>
    </cfRule>
  </conditionalFormatting>
  <conditionalFormatting sqref="O14">
    <cfRule type="cellIs" dxfId="53" priority="18" stopIfTrue="1" operator="lessThan">
      <formula>0</formula>
    </cfRule>
  </conditionalFormatting>
  <conditionalFormatting sqref="O16">
    <cfRule type="cellIs" dxfId="52" priority="17" stopIfTrue="1" operator="lessThan">
      <formula>0</formula>
    </cfRule>
  </conditionalFormatting>
  <conditionalFormatting sqref="O10">
    <cfRule type="cellIs" dxfId="51" priority="16" stopIfTrue="1" operator="lessThan">
      <formula>0</formula>
    </cfRule>
  </conditionalFormatting>
  <conditionalFormatting sqref="P12 P18">
    <cfRule type="cellIs" dxfId="50" priority="15" stopIfTrue="1" operator="lessThan">
      <formula>0</formula>
    </cfRule>
  </conditionalFormatting>
  <conditionalFormatting sqref="P15">
    <cfRule type="cellIs" dxfId="49" priority="14" stopIfTrue="1" operator="lessThan">
      <formula>0</formula>
    </cfRule>
  </conditionalFormatting>
  <conditionalFormatting sqref="P14">
    <cfRule type="cellIs" dxfId="48" priority="13" stopIfTrue="1" operator="lessThan">
      <formula>0</formula>
    </cfRule>
  </conditionalFormatting>
  <conditionalFormatting sqref="P16">
    <cfRule type="cellIs" dxfId="47" priority="12" stopIfTrue="1" operator="lessThan">
      <formula>0</formula>
    </cfRule>
  </conditionalFormatting>
  <conditionalFormatting sqref="P10:P18">
    <cfRule type="cellIs" dxfId="46" priority="11" stopIfTrue="1" operator="lessThan">
      <formula>0</formula>
    </cfRule>
  </conditionalFormatting>
  <conditionalFormatting sqref="P12 P18">
    <cfRule type="cellIs" dxfId="45" priority="10" stopIfTrue="1" operator="lessThan">
      <formula>0</formula>
    </cfRule>
  </conditionalFormatting>
  <conditionalFormatting sqref="P13">
    <cfRule type="cellIs" dxfId="44" priority="9" stopIfTrue="1" operator="lessThan">
      <formula>0</formula>
    </cfRule>
  </conditionalFormatting>
  <conditionalFormatting sqref="P15">
    <cfRule type="cellIs" dxfId="43" priority="8" stopIfTrue="1" operator="lessThan">
      <formula>0</formula>
    </cfRule>
  </conditionalFormatting>
  <conditionalFormatting sqref="P14">
    <cfRule type="cellIs" dxfId="42" priority="7" stopIfTrue="1" operator="lessThan">
      <formula>0</formula>
    </cfRule>
  </conditionalFormatting>
  <conditionalFormatting sqref="P16">
    <cfRule type="cellIs" dxfId="41" priority="6" stopIfTrue="1" operator="lessThan">
      <formula>0</formula>
    </cfRule>
  </conditionalFormatting>
  <conditionalFormatting sqref="P10">
    <cfRule type="cellIs" dxfId="40" priority="5" stopIfTrue="1" operator="lessThan">
      <formula>0</formula>
    </cfRule>
  </conditionalFormatting>
  <conditionalFormatting sqref="O19:P19">
    <cfRule type="cellIs" dxfId="39" priority="4" stopIfTrue="1" operator="lessThan">
      <formula>0</formula>
    </cfRule>
  </conditionalFormatting>
  <conditionalFormatting sqref="O19">
    <cfRule type="cellIs" dxfId="38" priority="3" stopIfTrue="1" operator="lessThan">
      <formula>0</formula>
    </cfRule>
  </conditionalFormatting>
  <conditionalFormatting sqref="P19">
    <cfRule type="cellIs" dxfId="37" priority="2" stopIfTrue="1" operator="lessThan">
      <formula>0</formula>
    </cfRule>
  </conditionalFormatting>
  <conditionalFormatting sqref="P19">
    <cfRule type="cellIs" dxfId="3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F17" sqref="F17"/>
    </sheetView>
  </sheetViews>
  <sheetFormatPr baseColWidth="10" defaultColWidth="11.42578125" defaultRowHeight="15.75"/>
  <cols>
    <col min="1" max="1" width="1.7109375" style="122" customWidth="1"/>
    <col min="2" max="2" width="16.7109375" style="122" customWidth="1"/>
    <col min="3" max="4" width="21.7109375" style="122" customWidth="1"/>
    <col min="5" max="6" width="21" style="122" customWidth="1"/>
    <col min="7" max="7" width="4" style="122" customWidth="1"/>
    <col min="8" max="8" width="18.7109375" style="122" customWidth="1"/>
    <col min="9" max="9" width="22.28515625" style="122" customWidth="1"/>
    <col min="10" max="10" width="20.42578125" style="122" bestFit="1" customWidth="1"/>
    <col min="11" max="11" width="23.85546875" style="122" customWidth="1"/>
    <col min="12" max="12" width="21.28515625" style="122" customWidth="1"/>
    <col min="13" max="13" width="26.42578125" style="122" customWidth="1"/>
    <col min="14" max="16384" width="11.42578125" style="122"/>
  </cols>
  <sheetData>
    <row r="2" spans="2:15">
      <c r="B2" s="17" t="s">
        <v>43</v>
      </c>
      <c r="D2" s="27" t="s">
        <v>82</v>
      </c>
      <c r="E2" s="27"/>
    </row>
    <row r="4" spans="2:15" ht="30" customHeight="1">
      <c r="B4" s="144" t="s">
        <v>69</v>
      </c>
      <c r="C4" s="144"/>
      <c r="D4" s="144"/>
      <c r="E4" s="144"/>
      <c r="F4" s="144"/>
    </row>
    <row r="5" spans="2:15" ht="15" customHeight="1">
      <c r="C5" s="145" t="s">
        <v>10</v>
      </c>
      <c r="D5" s="145"/>
      <c r="E5" s="145"/>
      <c r="F5" s="145"/>
      <c r="G5" s="81"/>
      <c r="N5" s="81"/>
      <c r="O5" s="81"/>
    </row>
    <row r="6" spans="2:15" ht="48" customHeight="1">
      <c r="B6" s="166" t="s">
        <v>0</v>
      </c>
      <c r="C6" s="144" t="s">
        <v>2</v>
      </c>
      <c r="D6" s="144"/>
      <c r="E6" s="144"/>
      <c r="F6" s="144"/>
    </row>
    <row r="7" spans="2:15" ht="48" customHeight="1">
      <c r="B7" s="167"/>
      <c r="C7" s="127">
        <v>2022</v>
      </c>
      <c r="D7" s="127">
        <v>2021</v>
      </c>
      <c r="E7" s="127" t="s">
        <v>41</v>
      </c>
      <c r="F7" s="128" t="s">
        <v>71</v>
      </c>
    </row>
    <row r="8" spans="2:15">
      <c r="B8" s="116">
        <v>44197</v>
      </c>
      <c r="C8" s="123">
        <f>+'1. Rec Mensual y Acumulada 2022'!D8</f>
        <v>70768799.849999994</v>
      </c>
      <c r="D8" s="123">
        <v>26717319.000000004</v>
      </c>
      <c r="E8" s="6">
        <v>41.83</v>
      </c>
      <c r="F8" s="8">
        <f t="shared" ref="F8:F13" si="0">+(C8/D8-1)*100</f>
        <v>164.87987005732117</v>
      </c>
    </row>
    <row r="9" spans="2:15">
      <c r="B9" s="116">
        <v>44228</v>
      </c>
      <c r="C9" s="118">
        <v>337725966.63999999</v>
      </c>
      <c r="D9" s="118">
        <v>244990045.25</v>
      </c>
      <c r="E9" s="120">
        <f>+(C9/C8-1)*100</f>
        <v>377.22438045556316</v>
      </c>
      <c r="F9" s="120">
        <f t="shared" si="0"/>
        <v>37.852934512244232</v>
      </c>
    </row>
    <row r="10" spans="2:15">
      <c r="B10" s="116">
        <v>44256</v>
      </c>
      <c r="C10" s="109">
        <v>91716166.549999997</v>
      </c>
      <c r="D10" s="123">
        <v>64946182.420000002</v>
      </c>
      <c r="E10" s="8">
        <f t="shared" ref="E10:E11" si="1">+(C10/C9-1)*100</f>
        <v>-72.843021973562045</v>
      </c>
      <c r="F10" s="8">
        <f t="shared" si="0"/>
        <v>41.218718533571952</v>
      </c>
    </row>
    <row r="11" spans="2:15">
      <c r="B11" s="116">
        <v>44287</v>
      </c>
      <c r="C11" s="118">
        <v>72983079.159999996</v>
      </c>
      <c r="D11" s="118">
        <v>44585041.689999998</v>
      </c>
      <c r="E11" s="124">
        <f t="shared" si="1"/>
        <v>-20.425065824995492</v>
      </c>
      <c r="F11" s="124">
        <f t="shared" si="0"/>
        <v>63.694091994915446</v>
      </c>
    </row>
    <row r="12" spans="2:15">
      <c r="B12" s="116">
        <v>44317</v>
      </c>
      <c r="C12" s="109">
        <v>75702932.189999998</v>
      </c>
      <c r="D12" s="123">
        <v>40170709.93</v>
      </c>
      <c r="E12" s="8">
        <f t="shared" ref="E12" si="2">+(C12/C11-1)*100</f>
        <v>3.7266898866205711</v>
      </c>
      <c r="F12" s="8">
        <f t="shared" si="0"/>
        <v>88.453060256881557</v>
      </c>
    </row>
    <row r="13" spans="2:15">
      <c r="B13" s="116">
        <v>44348</v>
      </c>
      <c r="C13" s="118">
        <v>77669212.560000002</v>
      </c>
      <c r="D13" s="118">
        <v>46204855.740000002</v>
      </c>
      <c r="E13" s="120">
        <f t="shared" ref="E13" si="3">+(C13/C12-1)*100</f>
        <v>2.5973635539836337</v>
      </c>
      <c r="F13" s="120">
        <f t="shared" si="0"/>
        <v>68.097511216252954</v>
      </c>
    </row>
    <row r="14" spans="2:15">
      <c r="B14" s="116">
        <v>44378</v>
      </c>
      <c r="C14" s="109">
        <v>93360859.599999994</v>
      </c>
      <c r="D14" s="123">
        <v>52569097.030000001</v>
      </c>
      <c r="E14" s="6">
        <f t="shared" ref="E14" si="4">+(C14/C13-1)*100</f>
        <v>20.203175135679508</v>
      </c>
      <c r="F14" s="6">
        <f t="shared" ref="F14" si="5">+(C14/D14-1)*100</f>
        <v>77.596468028965873</v>
      </c>
    </row>
    <row r="15" spans="2:15">
      <c r="B15" s="116">
        <v>44409</v>
      </c>
      <c r="C15" s="118">
        <v>105320171.13</v>
      </c>
      <c r="D15" s="118">
        <v>59763367.759999998</v>
      </c>
      <c r="E15" s="120">
        <f t="shared" ref="E15" si="6">+(C15/C14-1)*100</f>
        <v>12.809770155543854</v>
      </c>
      <c r="F15" s="120">
        <f t="shared" ref="F15" si="7">+(C15/D15-1)*100</f>
        <v>76.228641519916906</v>
      </c>
    </row>
    <row r="16" spans="2:15">
      <c r="B16" s="116">
        <v>44440</v>
      </c>
      <c r="C16" s="109">
        <v>71869566.140000001</v>
      </c>
      <c r="D16" s="123">
        <v>50809650.450000003</v>
      </c>
      <c r="E16" s="6">
        <f t="shared" ref="E16" si="8">+(C16/C15-1)*100</f>
        <v>-31.760872234731618</v>
      </c>
      <c r="F16" s="6">
        <f t="shared" ref="F16" si="9">+(C16/D16-1)*100</f>
        <v>41.448652969428167</v>
      </c>
    </row>
    <row r="17" spans="2:6">
      <c r="B17" s="116">
        <v>44470</v>
      </c>
      <c r="C17" s="118">
        <v>74693797.25</v>
      </c>
      <c r="D17" s="118">
        <v>41028636.280000001</v>
      </c>
      <c r="E17" s="124">
        <f t="shared" ref="E17" si="10">+(C17/C16-1)*100</f>
        <v>3.9296621110783914</v>
      </c>
      <c r="F17" s="124">
        <f t="shared" ref="F17" si="11">+(C17/D17-1)*100</f>
        <v>82.052839241967604</v>
      </c>
    </row>
    <row r="18" spans="2:6">
      <c r="B18" s="116">
        <v>44501</v>
      </c>
      <c r="C18" s="109"/>
      <c r="D18" s="123"/>
      <c r="E18" s="6"/>
      <c r="F18" s="6"/>
    </row>
    <row r="19" spans="2:6">
      <c r="B19" s="116">
        <v>44531</v>
      </c>
      <c r="C19" s="118"/>
      <c r="D19" s="118"/>
      <c r="E19" s="120"/>
      <c r="F19" s="120"/>
    </row>
    <row r="20" spans="2:6" ht="35.1" customHeight="1">
      <c r="B20" s="38" t="s">
        <v>22</v>
      </c>
      <c r="C20" s="19">
        <f>SUM(C8:C19)</f>
        <v>1071810551.0700001</v>
      </c>
      <c r="D20" s="19">
        <f>SUM(D8:D19)</f>
        <v>671784905.55000007</v>
      </c>
      <c r="E20" s="1"/>
      <c r="F20" s="1"/>
    </row>
    <row r="21" spans="2:6">
      <c r="C21" s="125"/>
      <c r="D21" s="125"/>
    </row>
    <row r="22" spans="2:6" ht="35.1" customHeight="1">
      <c r="B22" s="121" t="s">
        <v>40</v>
      </c>
      <c r="C22" s="118">
        <f>+AVERAGE(C8:C19)</f>
        <v>107181055.10700001</v>
      </c>
      <c r="D22" s="118">
        <f>+AVERAGE(D8:D19)</f>
        <v>67178490.555000007</v>
      </c>
      <c r="E22" s="126"/>
      <c r="F22" s="126"/>
    </row>
  </sheetData>
  <mergeCells count="4">
    <mergeCell ref="B6:B7"/>
    <mergeCell ref="B4:F4"/>
    <mergeCell ref="C6:F6"/>
    <mergeCell ref="C5:F5"/>
  </mergeCells>
  <conditionalFormatting sqref="E8">
    <cfRule type="cellIs" dxfId="35" priority="39" stopIfTrue="1" operator="lessThan">
      <formula>0</formula>
    </cfRule>
  </conditionalFormatting>
  <conditionalFormatting sqref="E12">
    <cfRule type="cellIs" dxfId="34" priority="38" stopIfTrue="1" operator="lessThan">
      <formula>0</formula>
    </cfRule>
  </conditionalFormatting>
  <conditionalFormatting sqref="F11">
    <cfRule type="cellIs" dxfId="33" priority="8" stopIfTrue="1" operator="lessThan">
      <formula>0</formula>
    </cfRule>
  </conditionalFormatting>
  <conditionalFormatting sqref="E16">
    <cfRule type="cellIs" dxfId="32" priority="11" stopIfTrue="1" operator="lessThan">
      <formula>0</formula>
    </cfRule>
  </conditionalFormatting>
  <conditionalFormatting sqref="E14">
    <cfRule type="cellIs" dxfId="31" priority="12" stopIfTrue="1" operator="lessThan">
      <formula>0</formula>
    </cfRule>
  </conditionalFormatting>
  <conditionalFormatting sqref="F10 F12">
    <cfRule type="cellIs" dxfId="30" priority="9" stopIfTrue="1" operator="lessThan">
      <formula>0</formula>
    </cfRule>
  </conditionalFormatting>
  <conditionalFormatting sqref="E18">
    <cfRule type="cellIs" dxfId="29" priority="13" stopIfTrue="1" operator="lessThan">
      <formula>0</formula>
    </cfRule>
  </conditionalFormatting>
  <conditionalFormatting sqref="F14">
    <cfRule type="cellIs" dxfId="28" priority="6" stopIfTrue="1" operator="lessThan">
      <formula>0</formula>
    </cfRule>
  </conditionalFormatting>
  <conditionalFormatting sqref="E17">
    <cfRule type="cellIs" dxfId="27" priority="10" stopIfTrue="1" operator="lessThan">
      <formula>0</formula>
    </cfRule>
  </conditionalFormatting>
  <conditionalFormatting sqref="F18">
    <cfRule type="cellIs" dxfId="26" priority="7" stopIfTrue="1" operator="lessThan">
      <formula>0</formula>
    </cfRule>
  </conditionalFormatting>
  <conditionalFormatting sqref="F16">
    <cfRule type="cellIs" dxfId="25" priority="5" stopIfTrue="1" operator="lessThan">
      <formula>0</formula>
    </cfRule>
  </conditionalFormatting>
  <conditionalFormatting sqref="F17">
    <cfRule type="cellIs" dxfId="24" priority="4" stopIfTrue="1" operator="lessThan">
      <formula>0</formula>
    </cfRule>
  </conditionalFormatting>
  <conditionalFormatting sqref="F8">
    <cfRule type="cellIs" dxfId="23" priority="3" stopIfTrue="1" operator="lessThan">
      <formula>0</formula>
    </cfRule>
  </conditionalFormatting>
  <conditionalFormatting sqref="E11">
    <cfRule type="cellIs" dxfId="22" priority="1" stopIfTrue="1" operator="lessThan">
      <formula>0</formula>
    </cfRule>
  </conditionalFormatting>
  <conditionalFormatting sqref="E10">
    <cfRule type="cellIs" dxfId="21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E22" sqref="E22"/>
    </sheetView>
  </sheetViews>
  <sheetFormatPr baseColWidth="10" defaultRowHeight="15.75"/>
  <cols>
    <col min="1" max="1" width="1.7109375" style="25" customWidth="1"/>
    <col min="2" max="2" width="16.7109375" style="25" customWidth="1"/>
    <col min="3" max="3" width="23.85546875" style="25" customWidth="1"/>
    <col min="4" max="6" width="21.7109375" style="25" customWidth="1"/>
    <col min="7" max="7" width="16.7109375" style="25" customWidth="1"/>
    <col min="8" max="8" width="18.28515625" style="25" customWidth="1"/>
    <col min="9" max="9" width="13.42578125" style="25" customWidth="1"/>
    <col min="10" max="16384" width="11.42578125" style="25"/>
  </cols>
  <sheetData>
    <row r="2" spans="2:6" s="122" customFormat="1">
      <c r="B2" s="17" t="s">
        <v>43</v>
      </c>
      <c r="D2" s="27" t="s">
        <v>82</v>
      </c>
      <c r="E2" s="27"/>
    </row>
    <row r="3" spans="2:6">
      <c r="B3" s="2"/>
      <c r="E3" s="130"/>
    </row>
    <row r="4" spans="2:6" ht="30" customHeight="1">
      <c r="B4" s="144" t="s">
        <v>74</v>
      </c>
      <c r="C4" s="144"/>
      <c r="D4" s="144"/>
      <c r="E4" s="144"/>
      <c r="F4" s="144"/>
    </row>
    <row r="5" spans="2:6" ht="15" customHeight="1">
      <c r="C5" s="164" t="s">
        <v>10</v>
      </c>
      <c r="D5" s="164"/>
      <c r="E5" s="164"/>
      <c r="F5" s="164"/>
    </row>
    <row r="6" spans="2:6" ht="48" customHeight="1">
      <c r="B6" s="166" t="s">
        <v>0</v>
      </c>
      <c r="C6" s="144" t="s">
        <v>3</v>
      </c>
      <c r="D6" s="144"/>
      <c r="E6" s="144"/>
      <c r="F6" s="144"/>
    </row>
    <row r="7" spans="2:6" ht="48" customHeight="1">
      <c r="B7" s="167"/>
      <c r="C7" s="127">
        <v>2022</v>
      </c>
      <c r="D7" s="127">
        <v>2021</v>
      </c>
      <c r="E7" s="127" t="s">
        <v>41</v>
      </c>
      <c r="F7" s="127" t="s">
        <v>72</v>
      </c>
    </row>
    <row r="8" spans="2:6">
      <c r="B8" s="116">
        <v>44197</v>
      </c>
      <c r="C8" s="123">
        <v>103858803.45000002</v>
      </c>
      <c r="D8" s="123">
        <v>53758851.93</v>
      </c>
      <c r="E8" s="6">
        <v>-33.049999999999997</v>
      </c>
      <c r="F8" s="9">
        <f t="shared" ref="F8:F13" si="0">+(C8/D8-1)*100</f>
        <v>93.193864305799764</v>
      </c>
    </row>
    <row r="9" spans="2:6">
      <c r="B9" s="116">
        <v>44228</v>
      </c>
      <c r="C9" s="118">
        <v>91120911.489999995</v>
      </c>
      <c r="D9" s="118">
        <v>73660448.290000007</v>
      </c>
      <c r="E9" s="124">
        <f>+(C9/C8-1)*100</f>
        <v>-12.264624217563158</v>
      </c>
      <c r="F9" s="129">
        <f t="shared" si="0"/>
        <v>23.703987153673612</v>
      </c>
    </row>
    <row r="10" spans="2:6">
      <c r="B10" s="116">
        <v>44256</v>
      </c>
      <c r="C10" s="131">
        <v>756262006.95000017</v>
      </c>
      <c r="D10" s="123">
        <v>389920587.94</v>
      </c>
      <c r="E10" s="8">
        <f t="shared" ref="E10:E11" si="1">+(C10/C9-1)*100</f>
        <v>729.95439200912267</v>
      </c>
      <c r="F10" s="9">
        <f t="shared" si="0"/>
        <v>93.952827919507513</v>
      </c>
    </row>
    <row r="11" spans="2:6">
      <c r="B11" s="116">
        <v>44287</v>
      </c>
      <c r="C11" s="118">
        <v>303713908.36000001</v>
      </c>
      <c r="D11" s="118">
        <v>132544403.19</v>
      </c>
      <c r="E11" s="124">
        <f t="shared" si="1"/>
        <v>-59.840120808808535</v>
      </c>
      <c r="F11" s="129">
        <f t="shared" si="0"/>
        <v>129.14125459121172</v>
      </c>
    </row>
    <row r="12" spans="2:6">
      <c r="B12" s="116">
        <v>44317</v>
      </c>
      <c r="C12" s="109">
        <v>249110042.66</v>
      </c>
      <c r="D12" s="123">
        <v>111427886.45999999</v>
      </c>
      <c r="E12" s="9">
        <f t="shared" ref="E12" si="2">+(C12/C11-1)*100</f>
        <v>-17.978717535476385</v>
      </c>
      <c r="F12" s="9">
        <f t="shared" si="0"/>
        <v>123.56166896284502</v>
      </c>
    </row>
    <row r="13" spans="2:6">
      <c r="B13" s="116">
        <v>44348</v>
      </c>
      <c r="C13" s="118">
        <v>251784759.46000001</v>
      </c>
      <c r="D13" s="118">
        <v>135226485.88</v>
      </c>
      <c r="E13" s="129">
        <f t="shared" ref="E13" si="3">+(C13/C12-1)*100</f>
        <v>1.0737089406108957</v>
      </c>
      <c r="F13" s="129">
        <f t="shared" si="0"/>
        <v>86.194855113985454</v>
      </c>
    </row>
    <row r="14" spans="2:6">
      <c r="B14" s="116">
        <v>44378</v>
      </c>
      <c r="C14" s="109">
        <v>291804311.31</v>
      </c>
      <c r="D14" s="123">
        <v>153333969.81</v>
      </c>
      <c r="E14" s="9">
        <f t="shared" ref="E14" si="4">+(C14/C13-1)*100</f>
        <v>15.894350371257371</v>
      </c>
      <c r="F14" s="9">
        <f t="shared" ref="F14" si="5">+(C14/D14-1)*100</f>
        <v>90.306369600671061</v>
      </c>
    </row>
    <row r="15" spans="2:6">
      <c r="B15" s="116">
        <v>44409</v>
      </c>
      <c r="C15" s="118">
        <v>333308103</v>
      </c>
      <c r="D15" s="118">
        <v>174704030.90000001</v>
      </c>
      <c r="E15" s="129">
        <f t="shared" ref="E15" si="6">+(C15/C14-1)*100</f>
        <v>14.223159179409173</v>
      </c>
      <c r="F15" s="129">
        <f t="shared" ref="F15" si="7">+(C15/D15-1)*100</f>
        <v>90.784437704694071</v>
      </c>
    </row>
    <row r="16" spans="2:6">
      <c r="B16" s="116">
        <v>44440</v>
      </c>
      <c r="C16" s="109">
        <v>280606886.69</v>
      </c>
      <c r="D16" s="123">
        <v>142773204.63</v>
      </c>
      <c r="E16" s="9">
        <f t="shared" ref="E16" si="8">+(C16/C15-1)*100</f>
        <v>-15.811561685915565</v>
      </c>
      <c r="F16" s="9">
        <f t="shared" ref="F16" si="9">+(C16/D16-1)*100</f>
        <v>96.540301394228095</v>
      </c>
    </row>
    <row r="17" spans="2:8">
      <c r="B17" s="116">
        <v>44470</v>
      </c>
      <c r="C17" s="118">
        <v>267184332.88</v>
      </c>
      <c r="D17" s="118">
        <v>139239679.19999999</v>
      </c>
      <c r="E17" s="124">
        <f t="shared" ref="E17" si="10">+(C17/C16-1)*100</f>
        <v>-4.7834014226559418</v>
      </c>
      <c r="F17" s="129">
        <f t="shared" ref="F17" si="11">+(C17/D17-1)*100</f>
        <v>91.888069848411448</v>
      </c>
    </row>
    <row r="18" spans="2:8">
      <c r="B18" s="116">
        <v>44501</v>
      </c>
      <c r="C18" s="109"/>
      <c r="D18" s="123"/>
      <c r="E18" s="9"/>
      <c r="F18" s="9"/>
    </row>
    <row r="19" spans="2:8">
      <c r="B19" s="116">
        <v>44531</v>
      </c>
      <c r="C19" s="118"/>
      <c r="D19" s="118"/>
      <c r="E19" s="129"/>
      <c r="F19" s="129"/>
    </row>
    <row r="20" spans="2:8" ht="31.5">
      <c r="B20" s="38" t="s">
        <v>22</v>
      </c>
      <c r="C20" s="19">
        <f>SUM(C8:C19)</f>
        <v>2928754066.2500005</v>
      </c>
      <c r="D20" s="19">
        <f>SUM(D8:D19)</f>
        <v>1506589548.2300003</v>
      </c>
      <c r="E20" s="1"/>
      <c r="F20" s="1"/>
    </row>
    <row r="21" spans="2:8">
      <c r="C21" s="87"/>
      <c r="D21" s="87"/>
      <c r="H21" s="87"/>
    </row>
    <row r="22" spans="2:8" ht="35.1" customHeight="1">
      <c r="B22" s="121" t="s">
        <v>40</v>
      </c>
      <c r="C22" s="118">
        <f>+AVERAGE(C8:C19)</f>
        <v>292875406.62500006</v>
      </c>
      <c r="D22" s="118">
        <f>+AVERAGE(D8:D19)</f>
        <v>150658954.82300001</v>
      </c>
      <c r="E22" s="126"/>
      <c r="F22" s="126"/>
      <c r="H22" s="87"/>
    </row>
    <row r="23" spans="2:8">
      <c r="C23" s="87"/>
      <c r="H23" s="87"/>
    </row>
  </sheetData>
  <mergeCells count="4">
    <mergeCell ref="B6:B7"/>
    <mergeCell ref="C6:F6"/>
    <mergeCell ref="B4:F4"/>
    <mergeCell ref="C5:F5"/>
  </mergeCells>
  <conditionalFormatting sqref="E18 F8">
    <cfRule type="cellIs" dxfId="20" priority="19" stopIfTrue="1" operator="lessThan">
      <formula>0</formula>
    </cfRule>
  </conditionalFormatting>
  <conditionalFormatting sqref="E12">
    <cfRule type="cellIs" dxfId="19" priority="22" stopIfTrue="1" operator="lessThan">
      <formula>0</formula>
    </cfRule>
  </conditionalFormatting>
  <conditionalFormatting sqref="E14">
    <cfRule type="cellIs" dxfId="18" priority="16" stopIfTrue="1" operator="lessThan">
      <formula>0</formula>
    </cfRule>
  </conditionalFormatting>
  <conditionalFormatting sqref="E16">
    <cfRule type="cellIs" dxfId="17" priority="11" stopIfTrue="1" operator="lessThan">
      <formula>0</formula>
    </cfRule>
  </conditionalFormatting>
  <conditionalFormatting sqref="F18">
    <cfRule type="cellIs" dxfId="16" priority="9" stopIfTrue="1" operator="lessThan">
      <formula>0</formula>
    </cfRule>
  </conditionalFormatting>
  <conditionalFormatting sqref="F14">
    <cfRule type="cellIs" dxfId="15" priority="8" stopIfTrue="1" operator="lessThan">
      <formula>0</formula>
    </cfRule>
  </conditionalFormatting>
  <conditionalFormatting sqref="F10 F12">
    <cfRule type="cellIs" dxfId="14" priority="10" stopIfTrue="1" operator="lessThan">
      <formula>0</formula>
    </cfRule>
  </conditionalFormatting>
  <conditionalFormatting sqref="F16">
    <cfRule type="cellIs" dxfId="13" priority="7" stopIfTrue="1" operator="lessThan">
      <formula>0</formula>
    </cfRule>
  </conditionalFormatting>
  <conditionalFormatting sqref="E8">
    <cfRule type="cellIs" dxfId="12" priority="5" stopIfTrue="1" operator="lessThan">
      <formula>0</formula>
    </cfRule>
  </conditionalFormatting>
  <conditionalFormatting sqref="E11">
    <cfRule type="cellIs" dxfId="11" priority="3" stopIfTrue="1" operator="lessThan">
      <formula>0</formula>
    </cfRule>
  </conditionalFormatting>
  <conditionalFormatting sqref="E10">
    <cfRule type="cellIs" dxfId="10" priority="4" stopIfTrue="1" operator="lessThan">
      <formula>0</formula>
    </cfRule>
  </conditionalFormatting>
  <conditionalFormatting sqref="E9">
    <cfRule type="cellIs" dxfId="9" priority="2" stopIfTrue="1" operator="lessThan">
      <formula>0</formula>
    </cfRule>
  </conditionalFormatting>
  <conditionalFormatting sqref="E17">
    <cfRule type="cellIs" dxfId="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J20" sqref="J20"/>
    </sheetView>
  </sheetViews>
  <sheetFormatPr baseColWidth="10" defaultRowHeight="15.75"/>
  <cols>
    <col min="1" max="1" width="1.7109375" style="25" customWidth="1"/>
    <col min="2" max="2" width="16.7109375" style="25" customWidth="1"/>
    <col min="3" max="6" width="21.7109375" style="25" customWidth="1"/>
    <col min="7" max="7" width="15.5703125" style="25" customWidth="1"/>
    <col min="8" max="8" width="14.28515625" style="25" customWidth="1"/>
    <col min="9" max="16384" width="11.42578125" style="25"/>
  </cols>
  <sheetData>
    <row r="2" spans="2:6">
      <c r="B2" s="2" t="s">
        <v>43</v>
      </c>
      <c r="E2" s="27" t="s">
        <v>82</v>
      </c>
    </row>
    <row r="5" spans="2:6" ht="30" customHeight="1">
      <c r="B5" s="144" t="s">
        <v>73</v>
      </c>
      <c r="C5" s="144"/>
      <c r="D5" s="144"/>
      <c r="E5" s="144"/>
      <c r="F5" s="144"/>
    </row>
    <row r="6" spans="2:6" ht="15" customHeight="1">
      <c r="C6" s="164" t="s">
        <v>10</v>
      </c>
      <c r="D6" s="164"/>
      <c r="E6" s="164"/>
      <c r="F6" s="164"/>
    </row>
    <row r="7" spans="2:6" ht="48" customHeight="1">
      <c r="B7" s="166" t="s">
        <v>0</v>
      </c>
      <c r="C7" s="144" t="s">
        <v>42</v>
      </c>
      <c r="D7" s="144"/>
      <c r="E7" s="144"/>
      <c r="F7" s="144"/>
    </row>
    <row r="8" spans="2:6" ht="48" customHeight="1">
      <c r="B8" s="167"/>
      <c r="C8" s="127">
        <v>2022</v>
      </c>
      <c r="D8" s="127">
        <v>2021</v>
      </c>
      <c r="E8" s="127" t="s">
        <v>41</v>
      </c>
      <c r="F8" s="127" t="s">
        <v>72</v>
      </c>
    </row>
    <row r="9" spans="2:6">
      <c r="B9" s="23">
        <v>44197</v>
      </c>
      <c r="C9" s="123">
        <v>120011584.16000001</v>
      </c>
      <c r="D9" s="123">
        <v>89026302.219999984</v>
      </c>
      <c r="E9" s="22">
        <v>-1.75</v>
      </c>
      <c r="F9" s="9">
        <f t="shared" ref="F9:F14" si="0">+(C9/D9-1)*100</f>
        <v>34.804637693959052</v>
      </c>
    </row>
    <row r="10" spans="2:6">
      <c r="B10" s="23">
        <v>44228</v>
      </c>
      <c r="C10" s="118">
        <v>127682328.93000001</v>
      </c>
      <c r="D10" s="118">
        <v>84374922.930000007</v>
      </c>
      <c r="E10" s="129">
        <f>+(C10/C9-1)*100</f>
        <v>6.3916702905723932</v>
      </c>
      <c r="F10" s="129">
        <f t="shared" si="0"/>
        <v>51.3273428835356</v>
      </c>
    </row>
    <row r="11" spans="2:6">
      <c r="B11" s="23">
        <v>44256</v>
      </c>
      <c r="C11" s="109">
        <v>143229625.87</v>
      </c>
      <c r="D11" s="123">
        <v>121180208.09</v>
      </c>
      <c r="E11" s="9">
        <f t="shared" ref="E11:E12" si="1">+(C11/C10-1)*100</f>
        <v>12.176545548854744</v>
      </c>
      <c r="F11" s="9">
        <f t="shared" si="0"/>
        <v>18.195560254875943</v>
      </c>
    </row>
    <row r="12" spans="2:6">
      <c r="B12" s="23">
        <v>44287</v>
      </c>
      <c r="C12" s="118">
        <v>141822626.40000001</v>
      </c>
      <c r="D12" s="118">
        <v>105053365.31</v>
      </c>
      <c r="E12" s="138">
        <f t="shared" si="1"/>
        <v>-0.98233829869599498</v>
      </c>
      <c r="F12" s="129">
        <f t="shared" si="0"/>
        <v>35.000555176407985</v>
      </c>
    </row>
    <row r="13" spans="2:6">
      <c r="B13" s="23">
        <v>44317</v>
      </c>
      <c r="C13" s="109">
        <v>160057387.75999999</v>
      </c>
      <c r="D13" s="123">
        <v>91442240.870000005</v>
      </c>
      <c r="E13" s="9">
        <f t="shared" ref="E13" si="2">+(C13/C12-1)*100</f>
        <v>12.857441596498308</v>
      </c>
      <c r="F13" s="9">
        <f t="shared" si="0"/>
        <v>75.036598225482635</v>
      </c>
    </row>
    <row r="14" spans="2:6">
      <c r="B14" s="23">
        <v>44348</v>
      </c>
      <c r="C14" s="118">
        <v>149121063.36000001</v>
      </c>
      <c r="D14" s="118">
        <v>101774331.68000001</v>
      </c>
      <c r="E14" s="138">
        <f t="shared" ref="E14" si="3">+(C14/C13-1)*100</f>
        <v>-6.8327520229172993</v>
      </c>
      <c r="F14" s="129">
        <f t="shared" si="0"/>
        <v>46.521289698927347</v>
      </c>
    </row>
    <row r="15" spans="2:6">
      <c r="B15" s="23">
        <v>44378</v>
      </c>
      <c r="C15" s="131">
        <v>185496883.74000001</v>
      </c>
      <c r="D15" s="123">
        <v>107833321.61999999</v>
      </c>
      <c r="E15" s="9">
        <f t="shared" ref="E15" si="4">+(C15/C14-1)*100</f>
        <v>24.393482423192925</v>
      </c>
      <c r="F15" s="9">
        <f t="shared" ref="F15" si="5">+(C15/D15-1)*100</f>
        <v>72.021858321014236</v>
      </c>
    </row>
    <row r="16" spans="2:6">
      <c r="B16" s="23">
        <v>44409</v>
      </c>
      <c r="C16" s="118">
        <v>199790138.88</v>
      </c>
      <c r="D16" s="118">
        <v>111365011.45999999</v>
      </c>
      <c r="E16" s="129">
        <f t="shared" ref="E16" si="6">+(C16/C15-1)*100</f>
        <v>7.7053882802872176</v>
      </c>
      <c r="F16" s="129">
        <f t="shared" ref="F16" si="7">+(C16/D16-1)*100</f>
        <v>79.40117480413538</v>
      </c>
    </row>
    <row r="17" spans="2:6">
      <c r="B17" s="23">
        <v>44440</v>
      </c>
      <c r="C17" s="109">
        <v>235618480.93000001</v>
      </c>
      <c r="D17" s="123">
        <v>116892550.08</v>
      </c>
      <c r="E17" s="9">
        <f t="shared" ref="E17" si="8">+(C17/C16-1)*100</f>
        <v>17.932988209953436</v>
      </c>
      <c r="F17" s="9">
        <f t="shared" ref="F17" si="9">+(C17/D17-1)*100</f>
        <v>101.56843252093077</v>
      </c>
    </row>
    <row r="18" spans="2:6">
      <c r="B18" s="23">
        <v>44470</v>
      </c>
      <c r="C18" s="118">
        <v>216571699.56</v>
      </c>
      <c r="D18" s="118">
        <v>139825144.66999999</v>
      </c>
      <c r="E18" s="129">
        <f>+(C18/C17-1)*100</f>
        <v>-8.0837382937116171</v>
      </c>
      <c r="F18" s="129">
        <f>+(C18/D18-1)*100</f>
        <v>54.887520460736042</v>
      </c>
    </row>
    <row r="19" spans="2:6">
      <c r="B19" s="23">
        <v>44501</v>
      </c>
      <c r="C19" s="109"/>
      <c r="D19" s="123"/>
      <c r="E19" s="9"/>
      <c r="F19" s="9"/>
    </row>
    <row r="20" spans="2:6">
      <c r="B20" s="23">
        <v>44531</v>
      </c>
      <c r="C20" s="118"/>
      <c r="D20" s="118"/>
      <c r="E20" s="129"/>
      <c r="F20" s="129"/>
    </row>
    <row r="21" spans="2:6" ht="31.5">
      <c r="B21" s="38" t="s">
        <v>22</v>
      </c>
      <c r="C21" s="19">
        <f>SUM(C9:C20)</f>
        <v>1679401819.5899999</v>
      </c>
      <c r="D21" s="19">
        <f>SUM(D9:D20)</f>
        <v>1068767398.9300001</v>
      </c>
      <c r="E21" s="1"/>
      <c r="F21" s="1"/>
    </row>
    <row r="22" spans="2:6">
      <c r="C22" s="87"/>
      <c r="D22" s="87"/>
    </row>
    <row r="23" spans="2:6" ht="31.5">
      <c r="B23" s="121" t="s">
        <v>40</v>
      </c>
      <c r="C23" s="118">
        <f>+AVERAGE(C9:C20)</f>
        <v>167940181.95899999</v>
      </c>
      <c r="D23" s="118">
        <f>+AVERAGE(D9:D20)</f>
        <v>106876739.89300001</v>
      </c>
      <c r="E23" s="126"/>
      <c r="F23" s="126"/>
    </row>
    <row r="25" spans="2:6">
      <c r="C25" s="87"/>
    </row>
  </sheetData>
  <mergeCells count="4">
    <mergeCell ref="B5:F5"/>
    <mergeCell ref="B7:B8"/>
    <mergeCell ref="C7:F7"/>
    <mergeCell ref="C6:F6"/>
  </mergeCells>
  <conditionalFormatting sqref="E19 E9:F9">
    <cfRule type="cellIs" dxfId="7" priority="10" stopIfTrue="1" operator="lessThan">
      <formula>0</formula>
    </cfRule>
  </conditionalFormatting>
  <conditionalFormatting sqref="E11 E13">
    <cfRule type="cellIs" dxfId="6" priority="13" stopIfTrue="1" operator="lessThan">
      <formula>0</formula>
    </cfRule>
  </conditionalFormatting>
  <conditionalFormatting sqref="E15">
    <cfRule type="cellIs" dxfId="5" priority="8" stopIfTrue="1" operator="lessThan">
      <formula>0</formula>
    </cfRule>
  </conditionalFormatting>
  <conditionalFormatting sqref="E17">
    <cfRule type="cellIs" dxfId="4" priority="6" stopIfTrue="1" operator="lessThan">
      <formula>0</formula>
    </cfRule>
  </conditionalFormatting>
  <conditionalFormatting sqref="F19">
    <cfRule type="cellIs" dxfId="3" priority="3" stopIfTrue="1" operator="lessThan">
      <formula>0</formula>
    </cfRule>
  </conditionalFormatting>
  <conditionalFormatting sqref="F11 F13">
    <cfRule type="cellIs" dxfId="2" priority="4" stopIfTrue="1" operator="lessThan">
      <formula>0</formula>
    </cfRule>
  </conditionalFormatting>
  <conditionalFormatting sqref="F15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 Rec Mensual y Acumulada 2022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dcterms:created xsi:type="dcterms:W3CDTF">2020-06-22T13:36:33Z</dcterms:created>
  <dcterms:modified xsi:type="dcterms:W3CDTF">2022-11-01T12:58:30Z</dcterms:modified>
</cp:coreProperties>
</file>