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2\1.2 SUBDIRECCIÓN DE CONTROL DE GESTIÓN\1. Análisis de GT\Recaudación\Septiembre 2022\"/>
    </mc:Choice>
  </mc:AlternateContent>
  <xr:revisionPtr revIDLastSave="0" documentId="8_{566D64BF-877A-4828-8777-281208C34F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2" r:id="rId1"/>
    <sheet name="1. Rec Mensual y Acumulada 2022" sheetId="1" r:id="rId2"/>
    <sheet name="2. Var Mensual - Internual" sheetId="6" r:id="rId3"/>
    <sheet name="3. Rec Comparativa en $ y % " sheetId="2" r:id="rId4"/>
    <sheet name="4. Rec Acum por Imp." sheetId="7" r:id="rId5"/>
    <sheet name="5. Ingresos Brutos" sheetId="4" r:id="rId6"/>
    <sheet name="6. Inmobiliario" sheetId="5" r:id="rId7"/>
    <sheet name="7. Automotor" sheetId="8" r:id="rId8"/>
    <sheet name="8. Sellos" sheetId="9" r:id="rId9"/>
    <sheet name="9. Serie Histórica Anual" sheetId="11" r:id="rId10"/>
    <sheet name="10. Serie Histórica Mensual" sheetId="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6" i="4" l="1"/>
  <c r="D21" i="7"/>
  <c r="K15" i="2"/>
  <c r="K8" i="2"/>
  <c r="G11" i="2"/>
  <c r="F11" i="2"/>
  <c r="G10" i="2"/>
  <c r="G9" i="2"/>
  <c r="G8" i="2"/>
  <c r="D17" i="6" l="1"/>
  <c r="H16" i="1"/>
  <c r="F17" i="9"/>
  <c r="E17" i="9"/>
  <c r="F16" i="8"/>
  <c r="E16" i="8"/>
  <c r="F16" i="5"/>
  <c r="E16" i="5"/>
  <c r="S16" i="4"/>
  <c r="P16" i="4"/>
  <c r="P15" i="4"/>
  <c r="O16" i="4"/>
  <c r="M16" i="4"/>
  <c r="L16" i="4"/>
  <c r="J16" i="4"/>
  <c r="G16" i="4"/>
  <c r="F16" i="4" s="1"/>
  <c r="F14" i="7"/>
  <c r="D16" i="4" l="1"/>
  <c r="C17" i="6"/>
  <c r="C16" i="6"/>
  <c r="J16" i="1"/>
  <c r="R15" i="4" l="1"/>
  <c r="S15" i="4"/>
  <c r="E16" i="2"/>
  <c r="D16" i="2"/>
  <c r="E8" i="2"/>
  <c r="F16" i="9" l="1"/>
  <c r="E16" i="9"/>
  <c r="F15" i="8"/>
  <c r="E15" i="8"/>
  <c r="F15" i="5"/>
  <c r="E15" i="5"/>
  <c r="O15" i="4"/>
  <c r="M15" i="4"/>
  <c r="L15" i="4" s="1"/>
  <c r="G15" i="4"/>
  <c r="F15" i="4" s="1"/>
  <c r="J15" i="4" l="1"/>
  <c r="D15" i="4"/>
  <c r="H15" i="1"/>
  <c r="J15" i="1" s="1"/>
  <c r="F15" i="9" l="1"/>
  <c r="E15" i="9"/>
  <c r="F14" i="8"/>
  <c r="E14" i="8"/>
  <c r="F14" i="5"/>
  <c r="E14" i="5"/>
  <c r="S14" i="4"/>
  <c r="R14" i="4"/>
  <c r="P14" i="4"/>
  <c r="O14" i="4"/>
  <c r="M14" i="4"/>
  <c r="L14" i="4" s="1"/>
  <c r="J14" i="4"/>
  <c r="G14" i="4"/>
  <c r="F14" i="4" s="1"/>
  <c r="D14" i="4" l="1"/>
  <c r="D8" i="2"/>
  <c r="H14" i="1"/>
  <c r="J14" i="1" s="1"/>
  <c r="C15" i="6" s="1"/>
  <c r="D16" i="6" l="1"/>
  <c r="F14" i="9"/>
  <c r="E14" i="9"/>
  <c r="F13" i="8"/>
  <c r="E13" i="8"/>
  <c r="F13" i="5"/>
  <c r="E13" i="5"/>
  <c r="S13" i="4"/>
  <c r="R13" i="4"/>
  <c r="P13" i="4"/>
  <c r="O13" i="4"/>
  <c r="M13" i="4"/>
  <c r="G13" i="4"/>
  <c r="F13" i="4" s="1"/>
  <c r="F18" i="7"/>
  <c r="F19" i="7"/>
  <c r="F20" i="7"/>
  <c r="F10" i="7"/>
  <c r="F11" i="7"/>
  <c r="F12" i="7"/>
  <c r="F13" i="7"/>
  <c r="J13" i="4" l="1"/>
  <c r="L13" i="4"/>
  <c r="D13" i="4"/>
  <c r="J13" i="1"/>
  <c r="C14" i="6" s="1"/>
  <c r="H13" i="1"/>
  <c r="D15" i="6" l="1"/>
  <c r="F13" i="9"/>
  <c r="E13" i="9"/>
  <c r="F12" i="8"/>
  <c r="E12" i="8"/>
  <c r="F12" i="5"/>
  <c r="E12" i="5"/>
  <c r="S12" i="4"/>
  <c r="R12" i="4"/>
  <c r="P12" i="4"/>
  <c r="O12" i="4"/>
  <c r="M12" i="4"/>
  <c r="G12" i="4"/>
  <c r="D12" i="4" s="1"/>
  <c r="F12" i="4"/>
  <c r="H12" i="1"/>
  <c r="J12" i="1" s="1"/>
  <c r="C13" i="6" s="1"/>
  <c r="D14" i="6" l="1"/>
  <c r="J12" i="4"/>
  <c r="L12" i="4"/>
  <c r="E11" i="9"/>
  <c r="E12" i="9"/>
  <c r="E10" i="9"/>
  <c r="E10" i="8"/>
  <c r="E11" i="8"/>
  <c r="E9" i="8"/>
  <c r="E10" i="5"/>
  <c r="E11" i="5"/>
  <c r="O11" i="4"/>
  <c r="F11" i="5"/>
  <c r="P11" i="4"/>
  <c r="G14" i="7"/>
  <c r="G12" i="7"/>
  <c r="K14" i="2"/>
  <c r="K13" i="2"/>
  <c r="K12" i="2"/>
  <c r="G12" i="2"/>
  <c r="K9" i="2" l="1"/>
  <c r="K10" i="2"/>
  <c r="F12" i="9"/>
  <c r="F11" i="8"/>
  <c r="S11" i="4" l="1"/>
  <c r="R11" i="4"/>
  <c r="M11" i="4"/>
  <c r="G11" i="4"/>
  <c r="F11" i="4"/>
  <c r="D11" i="4"/>
  <c r="H11" i="1"/>
  <c r="J11" i="1" s="1"/>
  <c r="C12" i="6" s="1"/>
  <c r="D13" i="6" s="1"/>
  <c r="J11" i="4" l="1"/>
  <c r="L11" i="4"/>
  <c r="F11" i="9"/>
  <c r="D22" i="8"/>
  <c r="F10" i="8" l="1"/>
  <c r="F10" i="5"/>
  <c r="S10" i="4"/>
  <c r="R10" i="4"/>
  <c r="P10" i="4"/>
  <c r="O10" i="4"/>
  <c r="M10" i="4"/>
  <c r="M9" i="4"/>
  <c r="L9" i="4" s="1"/>
  <c r="G10" i="4"/>
  <c r="F10" i="4" s="1"/>
  <c r="H10" i="1"/>
  <c r="J10" i="1" s="1"/>
  <c r="C11" i="6" s="1"/>
  <c r="J10" i="4" l="1"/>
  <c r="L10" i="4"/>
  <c r="D11" i="6"/>
  <c r="D12" i="6"/>
  <c r="D10" i="4"/>
  <c r="F10" i="9"/>
  <c r="F9" i="8"/>
  <c r="F9" i="5"/>
  <c r="S9" i="4"/>
  <c r="R9" i="4"/>
  <c r="P9" i="4"/>
  <c r="O9" i="4"/>
  <c r="J9" i="4"/>
  <c r="G9" i="4"/>
  <c r="F9" i="4" s="1"/>
  <c r="D9" i="4"/>
  <c r="H9" i="1"/>
  <c r="J9" i="1" s="1"/>
  <c r="F9" i="9" l="1"/>
  <c r="F8" i="8"/>
  <c r="R8" i="4"/>
  <c r="S8" i="4"/>
  <c r="C22" i="4"/>
  <c r="G10" i="7"/>
  <c r="G11" i="7"/>
  <c r="G13" i="7"/>
  <c r="G15" i="7"/>
  <c r="G18" i="7"/>
  <c r="G19" i="7"/>
  <c r="G20" i="7"/>
  <c r="K11" i="2"/>
  <c r="K17" i="2"/>
  <c r="K18" i="2"/>
  <c r="K19" i="2"/>
  <c r="G13" i="2"/>
  <c r="G14" i="2"/>
  <c r="G17" i="2"/>
  <c r="G18" i="2"/>
  <c r="G19" i="2"/>
  <c r="C24" i="1"/>
  <c r="H8" i="1"/>
  <c r="M14" i="11"/>
  <c r="C8" i="5"/>
  <c r="F8" i="5" l="1"/>
  <c r="E9" i="5"/>
  <c r="K20" i="4"/>
  <c r="C20" i="5"/>
  <c r="I22" i="4"/>
  <c r="K22" i="4"/>
  <c r="E22" i="4"/>
  <c r="I20" i="4"/>
  <c r="E20" i="4"/>
  <c r="F10" i="2"/>
  <c r="F9" i="2"/>
  <c r="E24" i="1"/>
  <c r="S20" i="4" l="1"/>
  <c r="C20" i="8"/>
  <c r="F14" i="2" l="1"/>
  <c r="F13" i="2"/>
  <c r="F12" i="2"/>
  <c r="F17" i="2" l="1"/>
  <c r="F19" i="2"/>
  <c r="F18" i="2"/>
  <c r="I16" i="2" l="1"/>
  <c r="J9" i="2"/>
  <c r="K16" i="2" l="1"/>
  <c r="G16" i="2"/>
  <c r="J16" i="2"/>
  <c r="L20" i="3"/>
  <c r="L14" i="11"/>
  <c r="H21" i="1" l="1"/>
  <c r="D20" i="5" l="1"/>
  <c r="D9" i="7"/>
  <c r="F16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C22" i="8"/>
  <c r="D20" i="8"/>
  <c r="J18" i="2"/>
  <c r="J19" i="2"/>
  <c r="J17" i="2"/>
  <c r="E17" i="7"/>
  <c r="D17" i="7"/>
  <c r="F15" i="7"/>
  <c r="E9" i="7"/>
  <c r="D22" i="5"/>
  <c r="C22" i="5"/>
  <c r="M8" i="4"/>
  <c r="C20" i="4"/>
  <c r="R20" i="4" s="1"/>
  <c r="G8" i="4"/>
  <c r="K20" i="3"/>
  <c r="J20" i="3"/>
  <c r="I20" i="3"/>
  <c r="H20" i="3"/>
  <c r="G20" i="3"/>
  <c r="F20" i="3"/>
  <c r="E20" i="3"/>
  <c r="D20" i="3"/>
  <c r="C20" i="3"/>
  <c r="I8" i="2"/>
  <c r="I15" i="2" s="1"/>
  <c r="I20" i="2" s="1"/>
  <c r="E15" i="2"/>
  <c r="E20" i="2" s="1"/>
  <c r="J14" i="2"/>
  <c r="J13" i="2"/>
  <c r="J12" i="2"/>
  <c r="J11" i="2"/>
  <c r="J10" i="2"/>
  <c r="I24" i="1"/>
  <c r="G24" i="1"/>
  <c r="F24" i="1"/>
  <c r="D24" i="1"/>
  <c r="J8" i="1"/>
  <c r="J24" i="1" s="1"/>
  <c r="I21" i="1"/>
  <c r="G21" i="1"/>
  <c r="E21" i="1"/>
  <c r="D21" i="1"/>
  <c r="C21" i="1"/>
  <c r="F21" i="1"/>
  <c r="G9" i="7" l="1"/>
  <c r="G17" i="7"/>
  <c r="D16" i="7"/>
  <c r="F9" i="7"/>
  <c r="F8" i="4"/>
  <c r="D8" i="4"/>
  <c r="F8" i="2"/>
  <c r="C9" i="6"/>
  <c r="M8" i="3"/>
  <c r="M20" i="3" s="1"/>
  <c r="M22" i="4"/>
  <c r="M20" i="4"/>
  <c r="D15" i="2"/>
  <c r="G22" i="4"/>
  <c r="G20" i="4"/>
  <c r="D20" i="4" s="1"/>
  <c r="L8" i="4"/>
  <c r="J8" i="4"/>
  <c r="J21" i="1"/>
  <c r="E22" i="1" s="1"/>
  <c r="H24" i="1"/>
  <c r="F17" i="7"/>
  <c r="E16" i="7"/>
  <c r="J8" i="2"/>
  <c r="G16" i="7" l="1"/>
  <c r="C21" i="6"/>
  <c r="D10" i="6"/>
  <c r="J15" i="2"/>
  <c r="J20" i="2" s="1"/>
  <c r="G15" i="2"/>
  <c r="C22" i="1"/>
  <c r="J20" i="4"/>
  <c r="L20" i="4"/>
  <c r="G22" i="1"/>
  <c r="I22" i="1"/>
  <c r="F22" i="1"/>
  <c r="D22" i="1"/>
  <c r="H22" i="1"/>
  <c r="F20" i="4"/>
  <c r="J22" i="1"/>
  <c r="F15" i="2"/>
  <c r="D20" i="2"/>
  <c r="G20" i="2" s="1"/>
  <c r="F16" i="7"/>
  <c r="E21" i="7"/>
  <c r="G21" i="7" l="1"/>
  <c r="K20" i="2"/>
  <c r="F20" i="2"/>
  <c r="F21" i="7"/>
</calcChain>
</file>

<file path=xl/sharedStrings.xml><?xml version="1.0" encoding="utf-8"?>
<sst xmlns="http://schemas.openxmlformats.org/spreadsheetml/2006/main" count="171" uniqueCount="88">
  <si>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</si>
  <si>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</si>
  <si>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</si>
  <si>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</si>
  <si>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</si>
  <si>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</si>
  <si>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</si>
  <si>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SubTotal</t>
  </si>
  <si>
    <t>Promedio Mensual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</si>
  <si>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</si>
  <si>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</si>
  <si>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</si>
  <si>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</si>
  <si>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</si>
  <si>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</si>
  <si>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</si>
  <si>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</si>
  <si>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</si>
  <si>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</si>
  <si>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</si>
  <si>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</si>
  <si>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</si>
  <si>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</si>
  <si>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</si>
  <si>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</si>
  <si>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</si>
  <si>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</si>
  <si>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</si>
  <si>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</si>
  <si>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</si>
  <si>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</si>
  <si>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</si>
  <si>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</si>
  <si>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</si>
  <si>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</si>
  <si>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</si>
  <si>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</si>
  <si>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</si>
  <si>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</si>
  <si>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Expresado en Porcentajes</t>
  </si>
  <si>
    <t>PROMEDIO MENSUAL</t>
  </si>
  <si>
    <t>Variación Mensual</t>
  </si>
  <si>
    <t>SELLOS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</si>
  <si>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</si>
  <si>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</si>
  <si>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</si>
  <si>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</si>
  <si>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</si>
  <si>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</si>
  <si>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</si>
  <si>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</si>
  <si>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</si>
  <si>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>RECAUDACION INGRESOS BRUTOS 2021</t>
  </si>
  <si>
    <t>Variación Interanual 2022</t>
  </si>
  <si>
    <t>2022 (*)</t>
  </si>
  <si>
    <t>Variación interanual</t>
  </si>
  <si>
    <t>Variación interanual $</t>
  </si>
  <si>
    <t xml:space="preserve">Variación mensual </t>
  </si>
  <si>
    <t>$</t>
  </si>
  <si>
    <t>%</t>
  </si>
  <si>
    <r>
      <rPr>
        <b/>
        <sz val="12"/>
        <color theme="0"/>
        <rFont val="Calibri"/>
        <family val="2"/>
        <scheme val="minor"/>
      </rPr>
      <t xml:space="preserve">OTROS INGRESOS:
</t>
    </r>
    <r>
      <rPr>
        <sz val="12"/>
        <color theme="0"/>
        <rFont val="Calibri"/>
        <family val="2"/>
        <scheme val="minor"/>
      </rPr>
      <t>LOTE HOGAR - ACCION SOCIAL - VIALIDAD</t>
    </r>
  </si>
  <si>
    <t>Recaudación Acumulada</t>
  </si>
  <si>
    <t>Participación %  Recaudación</t>
  </si>
  <si>
    <t xml:space="preserve"> RECAUDACIÓN MENSUAL Y ACUMULADA AÑO 2022</t>
  </si>
  <si>
    <t>RECAUDACIÓN AÑO 2022. VARIACIÓN MENSUAL - INTERANUAL</t>
  </si>
  <si>
    <t>Variación
Mensual %</t>
  </si>
  <si>
    <t>Variación
Interanual %</t>
  </si>
  <si>
    <t>Participación %</t>
  </si>
  <si>
    <t>RECAUDACIÓN INGRESOS BRUTOS 2022</t>
  </si>
  <si>
    <t>RECAUDACIÓN INMOBILIARIO</t>
  </si>
  <si>
    <t>Variación Mensual 2022</t>
  </si>
  <si>
    <t xml:space="preserve">Variación Interanual
</t>
  </si>
  <si>
    <t>Variación Interanual</t>
  </si>
  <si>
    <t>RECAUDACIÓN SELLOS</t>
  </si>
  <si>
    <t>RECAUDACIÓN AUTOMOTOR</t>
  </si>
  <si>
    <t>Recaudación Anual</t>
  </si>
  <si>
    <t>RECAUDACIÓN ACUMULADA POR IMPUESTO. VARIACIÓN INTERANUAL</t>
  </si>
  <si>
    <t>Recaudación Total Mensual 2012 - 2022</t>
  </si>
  <si>
    <t>Recaudación Anual por Impuesto  2012 - 2022</t>
  </si>
  <si>
    <t>Recaudación
Agosto 2022</t>
  </si>
  <si>
    <t>Informe Septiembre 2022</t>
  </si>
  <si>
    <t>Fecha de Versión de Archivo:  03/10/2022</t>
  </si>
  <si>
    <t>SEPTIEMBRE 2022</t>
  </si>
  <si>
    <t>COMPARATIVO MES DE SEPTIEMBRE 2022 CON AGOSTO 2022 Y SEPTIEMBRE 2021</t>
  </si>
  <si>
    <t>Recaudación
Septiembre 2022</t>
  </si>
  <si>
    <t>Recaudación
Septiembre 2021</t>
  </si>
  <si>
    <t>Recaudación
 Acumulada hasta
Septiembre 2022</t>
  </si>
  <si>
    <t>Recaudación
Acumulada hasta
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</si>
</sst>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C0A]mmmm\-yy;@"/>
    <numFmt numFmtId="165" formatCode="_ * #,##0.00_ ;_ * \-#,##0.00_ ;_ * &quot;-&quot;??_ ;_ @_ "/>
    <numFmt numFmtId="166" formatCode="_(* #,##0_);_(* \(#,##0\);_(* &quot;-&quot;??_);_(@_)"/>
    <numFmt numFmtId="167" formatCode="_-* #,##0.00\ _€_-;\-* #,##0.00\ _€_-;_-* &quot;-&quot;??\ _€_-;_-@_-"/>
    <numFmt numFmtId="168" formatCode="mmmm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BE0632"/>
      </patternFill>
    </fill>
    <fill>
      <patternFill patternType="solid">
        <fgColor theme="0"/>
        <bgColor rgb="FFEC739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B083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5">
    <xf numFmtId="0" fontId="0" fillId="0" borderId="0" xfId="0"/>
    <xf numFmtId="43" fontId="6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17" fontId="7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wrapText="1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 applyAlignment="1"/>
    <xf numFmtId="0" fontId="15" fillId="2" borderId="0" xfId="0" applyFont="1" applyFill="1" applyAlignment="1"/>
    <xf numFmtId="0" fontId="16" fillId="2" borderId="0" xfId="0" applyFont="1" applyFill="1" applyAlignment="1"/>
    <xf numFmtId="0" fontId="6" fillId="2" borderId="0" xfId="0" applyFont="1" applyFill="1" applyAlignment="1"/>
    <xf numFmtId="0" fontId="2" fillId="0" borderId="0" xfId="0" applyFont="1" applyAlignment="1">
      <alignment vertical="center"/>
    </xf>
    <xf numFmtId="166" fontId="10" fillId="6" borderId="1" xfId="1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0" fontId="7" fillId="8" borderId="3" xfId="0" applyFont="1" applyFill="1" applyBorder="1" applyAlignment="1">
      <alignment horizontal="center" vertical="center" wrapText="1"/>
    </xf>
    <xf numFmtId="2" fontId="19" fillId="0" borderId="0" xfId="2" applyNumberFormat="1" applyFont="1" applyFill="1" applyBorder="1" applyAlignment="1">
      <alignment horizontal="center" wrapText="1"/>
    </xf>
    <xf numFmtId="17" fontId="6" fillId="5" borderId="1" xfId="0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7" borderId="1" xfId="0" applyNumberFormat="1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vertical="center" wrapText="1"/>
    </xf>
    <xf numFmtId="43" fontId="2" fillId="7" borderId="1" xfId="1" applyFont="1" applyFill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 wrapText="1"/>
    </xf>
    <xf numFmtId="166" fontId="3" fillId="9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17" fontId="6" fillId="13" borderId="1" xfId="0" applyNumberFormat="1" applyFont="1" applyFill="1" applyBorder="1" applyAlignment="1">
      <alignment horizontal="center" vertical="center" wrapText="1"/>
    </xf>
    <xf numFmtId="3" fontId="3" fillId="14" borderId="1" xfId="0" applyNumberFormat="1" applyFont="1" applyFill="1" applyBorder="1" applyAlignment="1">
      <alignment vertical="center" wrapText="1"/>
    </xf>
    <xf numFmtId="3" fontId="2" fillId="14" borderId="1" xfId="0" applyNumberFormat="1" applyFont="1" applyFill="1" applyBorder="1" applyAlignment="1">
      <alignment vertical="center" wrapText="1"/>
    </xf>
    <xf numFmtId="43" fontId="2" fillId="14" borderId="1" xfId="1" applyFont="1" applyFill="1" applyBorder="1" applyAlignment="1">
      <alignment vertical="center" wrapText="1"/>
    </xf>
    <xf numFmtId="0" fontId="3" fillId="15" borderId="0" xfId="0" applyFont="1" applyFill="1"/>
    <xf numFmtId="43" fontId="3" fillId="16" borderId="1" xfId="0" applyNumberFormat="1" applyFont="1" applyFill="1" applyBorder="1" applyAlignment="1">
      <alignment horizontal="center" vertical="center" wrapText="1"/>
    </xf>
    <xf numFmtId="43" fontId="2" fillId="16" borderId="1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6" fontId="20" fillId="0" borderId="1" xfId="1" applyNumberFormat="1" applyFont="1" applyBorder="1" applyAlignment="1">
      <alignment vertical="center" wrapText="1"/>
    </xf>
    <xf numFmtId="2" fontId="4" fillId="0" borderId="1" xfId="2" applyNumberFormat="1" applyFont="1" applyBorder="1" applyAlignment="1">
      <alignment horizontal="center" vertical="center"/>
    </xf>
    <xf numFmtId="166" fontId="11" fillId="7" borderId="1" xfId="1" applyNumberFormat="1" applyFont="1" applyFill="1" applyBorder="1" applyAlignment="1">
      <alignment vertical="center" wrapText="1"/>
    </xf>
    <xf numFmtId="0" fontId="3" fillId="0" borderId="7" xfId="0" applyFont="1" applyBorder="1"/>
    <xf numFmtId="0" fontId="3" fillId="0" borderId="3" xfId="0" applyFont="1" applyBorder="1"/>
    <xf numFmtId="0" fontId="3" fillId="0" borderId="10" xfId="0" applyFont="1" applyBorder="1"/>
    <xf numFmtId="0" fontId="7" fillId="8" borderId="4" xfId="0" applyFont="1" applyFill="1" applyBorder="1" applyAlignment="1">
      <alignment horizontal="center" vertical="center" wrapText="1"/>
    </xf>
    <xf numFmtId="166" fontId="3" fillId="11" borderId="2" xfId="1" applyNumberFormat="1" applyFont="1" applyFill="1" applyBorder="1" applyAlignment="1">
      <alignment vertical="center" wrapText="1"/>
    </xf>
    <xf numFmtId="10" fontId="3" fillId="0" borderId="0" xfId="2" applyNumberFormat="1" applyFont="1" applyAlignment="1">
      <alignment vertical="center" wrapText="1"/>
    </xf>
    <xf numFmtId="9" fontId="3" fillId="0" borderId="0" xfId="2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4" xfId="1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 wrapText="1"/>
    </xf>
    <xf numFmtId="2" fontId="4" fillId="0" borderId="7" xfId="2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vertical="center" wrapText="1"/>
    </xf>
    <xf numFmtId="2" fontId="4" fillId="0" borderId="4" xfId="2" applyNumberFormat="1" applyFont="1" applyFill="1" applyBorder="1" applyAlignment="1">
      <alignment horizontal="center" vertical="center" wrapText="1"/>
    </xf>
    <xf numFmtId="166" fontId="3" fillId="0" borderId="10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2" fontId="4" fillId="0" borderId="10" xfId="2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vertical="center" wrapText="1"/>
    </xf>
    <xf numFmtId="166" fontId="6" fillId="3" borderId="2" xfId="1" applyNumberFormat="1" applyFont="1" applyFill="1" applyBorder="1" applyAlignment="1">
      <alignment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166" fontId="6" fillId="3" borderId="4" xfId="1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66" fontId="3" fillId="0" borderId="11" xfId="1" applyNumberFormat="1" applyFont="1" applyBorder="1" applyAlignment="1">
      <alignment vertical="center" wrapText="1"/>
    </xf>
    <xf numFmtId="166" fontId="3" fillId="0" borderId="3" xfId="1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6" fontId="6" fillId="2" borderId="8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166" fontId="3" fillId="0" borderId="0" xfId="0" applyNumberFormat="1" applyFont="1"/>
    <xf numFmtId="166" fontId="22" fillId="7" borderId="1" xfId="1" applyNumberFormat="1" applyFont="1" applyFill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left" vertical="center" wrapText="1"/>
    </xf>
    <xf numFmtId="166" fontId="3" fillId="0" borderId="1" xfId="1" applyNumberFormat="1" applyFont="1" applyBorder="1" applyAlignment="1">
      <alignment vertical="center"/>
    </xf>
    <xf numFmtId="166" fontId="20" fillId="0" borderId="1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2" fontId="4" fillId="0" borderId="7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166" fontId="20" fillId="0" borderId="7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/>
    </xf>
    <xf numFmtId="166" fontId="20" fillId="0" borderId="7" xfId="1" applyNumberFormat="1" applyFont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166" fontId="6" fillId="3" borderId="11" xfId="1" applyNumberFormat="1" applyFont="1" applyFill="1" applyBorder="1" applyAlignment="1">
      <alignment vertical="center" wrapText="1"/>
    </xf>
    <xf numFmtId="0" fontId="3" fillId="0" borderId="1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3" xfId="1" applyNumberFormat="1" applyFont="1" applyBorder="1" applyAlignment="1">
      <alignment vertical="center"/>
    </xf>
    <xf numFmtId="166" fontId="20" fillId="0" borderId="3" xfId="1" applyNumberFormat="1" applyFont="1" applyBorder="1" applyAlignment="1">
      <alignment vertical="center"/>
    </xf>
    <xf numFmtId="166" fontId="6" fillId="2" borderId="7" xfId="0" applyNumberFormat="1" applyFont="1" applyFill="1" applyBorder="1" applyAlignment="1">
      <alignment vertical="center" wrapText="1"/>
    </xf>
    <xf numFmtId="2" fontId="6" fillId="12" borderId="1" xfId="2" applyNumberFormat="1" applyFont="1" applyFill="1" applyBorder="1" applyAlignment="1">
      <alignment horizontal="center" vertical="center"/>
    </xf>
    <xf numFmtId="166" fontId="3" fillId="0" borderId="0" xfId="1" applyNumberFormat="1" applyFont="1" applyAlignment="1">
      <alignment vertical="center" wrapText="1"/>
    </xf>
    <xf numFmtId="43" fontId="3" fillId="0" borderId="6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10" fontId="3" fillId="0" borderId="0" xfId="2" applyNumberFormat="1" applyFont="1" applyFill="1"/>
    <xf numFmtId="0" fontId="23" fillId="0" borderId="0" xfId="0" applyFont="1"/>
    <xf numFmtId="166" fontId="3" fillId="0" borderId="0" xfId="0" applyNumberFormat="1" applyFont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4" fontId="24" fillId="7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6" fontId="3" fillId="0" borderId="6" xfId="1" applyNumberFormat="1" applyFont="1" applyBorder="1" applyAlignment="1">
      <alignment vertical="center" wrapText="1"/>
    </xf>
    <xf numFmtId="2" fontId="4" fillId="11" borderId="0" xfId="2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wrapText="1"/>
    </xf>
    <xf numFmtId="4" fontId="24" fillId="7" borderId="1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166" fontId="20" fillId="0" borderId="0" xfId="1" applyNumberFormat="1" applyFont="1" applyAlignment="1">
      <alignment vertical="center" wrapText="1"/>
    </xf>
    <xf numFmtId="17" fontId="6" fillId="5" borderId="1" xfId="0" applyNumberFormat="1" applyFont="1" applyFill="1" applyBorder="1" applyAlignment="1">
      <alignment horizontal="left" vertical="center" wrapText="1"/>
    </xf>
    <xf numFmtId="17" fontId="6" fillId="5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1" fillId="6" borderId="1" xfId="0" applyFont="1" applyFill="1" applyBorder="1" applyAlignment="1">
      <alignment horizontal="left" vertical="center" wrapText="1"/>
    </xf>
    <xf numFmtId="3" fontId="6" fillId="2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/>
    <xf numFmtId="4" fontId="19" fillId="7" borderId="1" xfId="0" applyNumberFormat="1" applyFont="1" applyFill="1" applyBorder="1" applyAlignment="1">
      <alignment horizontal="center" wrapText="1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49" fontId="6" fillId="4" borderId="0" xfId="0" applyNumberFormat="1" applyFont="1" applyFill="1" applyAlignment="1">
      <alignment horizontal="center" vertical="center"/>
    </xf>
    <xf numFmtId="0" fontId="20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3" fontId="8" fillId="7" borderId="2" xfId="1" applyFont="1" applyFill="1" applyBorder="1" applyAlignment="1">
      <alignment horizontal="left" vertical="center" wrapText="1"/>
    </xf>
    <xf numFmtId="43" fontId="8" fillId="7" borderId="4" xfId="1" applyFont="1" applyFill="1" applyBorder="1" applyAlignment="1">
      <alignment horizontal="left" vertical="center" wrapText="1"/>
    </xf>
    <xf numFmtId="9" fontId="3" fillId="0" borderId="0" xfId="2" applyFont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</cellXfs>
  <cellStyles count="5">
    <cellStyle name="Millares" xfId="1" builtinId="3"/>
    <cellStyle name="Millares 2" xfId="3" xr:uid="{00000000-0005-0000-0000-000001000000}"/>
    <cellStyle name="Millares 6" xfId="4" xr:uid="{00000000-0005-0000-0000-000002000000}"/>
    <cellStyle name="Normal" xfId="0" builtinId="0"/>
    <cellStyle name="Porcentaje" xfId="2" builtinId="5"/>
  </cellStyles>
  <dxfs count="152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CC8E9D"/>
      <color rgb="FF0000FF"/>
      <color rgb="FFA50021"/>
      <color rgb="FFCC0000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RECAUDACIÓN MENSUAL AÑO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Rec Mensual y Acumulada 2022'!$B$5:$I$5</c:f>
              <c:strCache>
                <c:ptCount val="1"/>
                <c:pt idx="0">
                  <c:v> RECAUDACIÓN MENSUAL Y ACUMULADA AÑO 2022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Rec Mensual y Acumulada 2022'!$B$8:$B$19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'1. Rec Mensual y Acumulada 2022'!$J$8:$J$19</c:f>
              <c:numCache>
                <c:formatCode>#,##0</c:formatCode>
                <c:ptCount val="12"/>
                <c:pt idx="0">
                  <c:v>2010060134.78</c:v>
                </c:pt>
                <c:pt idx="1">
                  <c:v>2042395123.1800003</c:v>
                </c:pt>
                <c:pt idx="2">
                  <c:v>2777621458.3199997</c:v>
                </c:pt>
                <c:pt idx="3">
                  <c:v>2361924282.5299997</c:v>
                </c:pt>
                <c:pt idx="4">
                  <c:v>2462123733.6299996</c:v>
                </c:pt>
                <c:pt idx="5">
                  <c:v>2519801042.5099998</c:v>
                </c:pt>
                <c:pt idx="6">
                  <c:v>2974986156.6599998</c:v>
                </c:pt>
                <c:pt idx="7">
                  <c:v>3092355995.9400005</c:v>
                </c:pt>
                <c:pt idx="8">
                  <c:v>3105577967.1999998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563584"/>
        <c:axId val="118565120"/>
      </c:barChart>
      <c:dateAx>
        <c:axId val="118563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5120"/>
        <c:crosses val="autoZero"/>
        <c:auto val="1"/>
        <c:lblOffset val="100"/>
        <c:baseTimeUnit val="months"/>
      </c:dateAx>
      <c:valAx>
        <c:axId val="118565120"/>
        <c:scaling>
          <c:orientation val="minMax"/>
          <c:min val="18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35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4E-2"/>
                <c:y val="0.4253516819571869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Internual'!$D$8</c:f>
              <c:strCache>
                <c:ptCount val="1"/>
                <c:pt idx="0">
                  <c:v>Variación
Mensual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Internual'!$B$9:$B$20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'2. Var Mensual - Internual'!$D$9:$D$20</c:f>
              <c:numCache>
                <c:formatCode>#,##0.00</c:formatCode>
                <c:ptCount val="12"/>
                <c:pt idx="0" formatCode="0.00">
                  <c:v>10.52</c:v>
                </c:pt>
                <c:pt idx="1">
                  <c:v>1.6086577630444632</c:v>
                </c:pt>
                <c:pt idx="2" formatCode="0.00">
                  <c:v>35.998241809119435</c:v>
                </c:pt>
                <c:pt idx="3">
                  <c:v>-14.965940536815548</c:v>
                </c:pt>
                <c:pt idx="4" formatCode="0.00">
                  <c:v>4.242280408441812</c:v>
                </c:pt>
                <c:pt idx="5">
                  <c:v>2.3425836846535875</c:v>
                </c:pt>
                <c:pt idx="6" formatCode="0.00">
                  <c:v>18.064327558837157</c:v>
                </c:pt>
                <c:pt idx="7">
                  <c:v>3.9452230396853638</c:v>
                </c:pt>
                <c:pt idx="8" formatCode="0.00">
                  <c:v>0.42756950614220024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41856"/>
        <c:axId val="120447744"/>
      </c:lineChart>
      <c:dateAx>
        <c:axId val="120441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7744"/>
        <c:crosses val="autoZero"/>
        <c:auto val="1"/>
        <c:lblOffset val="100"/>
        <c:baseTimeUnit val="months"/>
      </c:dateAx>
      <c:valAx>
        <c:axId val="1204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Internual'!$E$8</c:f>
              <c:strCache>
                <c:ptCount val="1"/>
                <c:pt idx="0">
                  <c:v>Variación
Interanual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883356385431091E-3"/>
                  <c:y val="-3.397027600849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19E-2"/>
                  <c:y val="-2.5477707006369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55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19E-2"/>
                  <c:y val="7.218683651804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dLbl>
              <c:idx val="9"/>
              <c:layout>
                <c:manualLayout>
                  <c:x val="7.3766712770860794E-3"/>
                  <c:y val="-6.369426751592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D-4F4D-B124-B7054C7C5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Internual'!$B$9:$B$20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'2. Var Mensual - Internual'!$E$9:$E$20</c:f>
              <c:numCache>
                <c:formatCode>#,##0.00</c:formatCode>
                <c:ptCount val="12"/>
                <c:pt idx="0" formatCode="0.00">
                  <c:v>63.99</c:v>
                </c:pt>
                <c:pt idx="1">
                  <c:v>51.18</c:v>
                </c:pt>
                <c:pt idx="2" formatCode="0.00">
                  <c:v>71.790000000000006</c:v>
                </c:pt>
                <c:pt idx="3">
                  <c:v>59.62</c:v>
                </c:pt>
                <c:pt idx="4" formatCode="0.00">
                  <c:v>83.55</c:v>
                </c:pt>
                <c:pt idx="5">
                  <c:v>68</c:v>
                </c:pt>
                <c:pt idx="6" formatCode="0.00">
                  <c:v>85.7</c:v>
                </c:pt>
                <c:pt idx="7">
                  <c:v>86.57</c:v>
                </c:pt>
                <c:pt idx="8" formatCode="0.00">
                  <c:v>77.81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71936"/>
        <c:axId val="120473472"/>
      </c:lineChart>
      <c:dateAx>
        <c:axId val="12047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3472"/>
        <c:crosses val="autoZero"/>
        <c:auto val="1"/>
        <c:lblOffset val="100"/>
        <c:baseTimeUnit val="months"/>
      </c:dateAx>
      <c:valAx>
        <c:axId val="1204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Septiembre 2022</a:t>
            </a:r>
          </a:p>
        </c:rich>
      </c:tx>
      <c:layout>
        <c:manualLayout>
          <c:xMode val="edge"/>
          <c:yMode val="edge"/>
          <c:x val="0.39393104195679585"/>
          <c:y val="2.543775051374395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'3. Rec Comparativa en $ y % '!$D$6</c:f>
              <c:strCache>
                <c:ptCount val="1"/>
                <c:pt idx="0">
                  <c:v>Recaudación
Septiembre 2022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5E-2"/>
                  <c:y val="-0.158817473397220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75E-4"/>
                  <c:y val="9.2062910740808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11E-3"/>
                  <c:y val="4.6804614539461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55E-2"/>
                  <c:y val="3.653380536735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('3. Rec Comparativa en $ y % '!$B$9:$C$14,'3. Rec Comparativa en $ y % '!$B$16:$C$16)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('3. Rec Comparativa en $ y % '!$D$9:$D$14,'3. Rec Comparativa en $ y % '!$D$16)</c:f>
              <c:numCache>
                <c:formatCode>_(* #,##0_);_(* \(#,##0\);_(* "-"??_);_(@_)</c:formatCode>
                <c:ptCount val="7"/>
                <c:pt idx="0">
                  <c:v>610476962.39999998</c:v>
                </c:pt>
                <c:pt idx="1">
                  <c:v>1522284364.6800001</c:v>
                </c:pt>
                <c:pt idx="2">
                  <c:v>71869566.140000001</c:v>
                </c:pt>
                <c:pt idx="3">
                  <c:v>280606886.69</c:v>
                </c:pt>
                <c:pt idx="4">
                  <c:v>235618480.93000001</c:v>
                </c:pt>
                <c:pt idx="5">
                  <c:v>281255.84999999998</c:v>
                </c:pt>
                <c:pt idx="6">
                  <c:v>384440450.50999999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Septiembre 2022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'4. Rec Acum por Imp.'!$D$7</c:f>
              <c:strCache>
                <c:ptCount val="1"/>
                <c:pt idx="0">
                  <c:v>Recaudación
 Acumulada hasta
Septiembre 2022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6"/>
                  <c:y val="-0.110410630719841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24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73E-2"/>
                  <c:y val="3.93740256152191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('4. Rec Acum por Imp.'!$C$10:$C$10,'4. Rec Acum por Imp.'!$C$11:$C$11,'4. Rec Acum por Imp.'!$B$12:$C$12,'4. Rec Acum por Imp.'!$B$13:$C$13,'4. Rec Acum por Imp.'!$B$14:$C$14,'4. Rec Acum por Imp.'!$B$15:$C$15,'4. Rec Acum por Imp.'!$B$17:$C$17)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('4. Rec Acum por Imp.'!$D$10,'4. Rec Acum por Imp.'!$D$11,'4. Rec Acum por Imp.'!$D$12,'4. Rec Acum por Imp.'!$D$13,'4. Rec Acum por Imp.'!$D$14,'4. Rec Acum por Imp.'!$D$15,'4. Rec Acum por Imp.'!$D$17)</c:f>
              <c:numCache>
                <c:formatCode>_(* #,##0_);_(* \(#,##0\);_(* "-"??_);_(@_)</c:formatCode>
                <c:ptCount val="7"/>
                <c:pt idx="0">
                  <c:v>4568813490.4099998</c:v>
                </c:pt>
                <c:pt idx="1">
                  <c:v>10912737548.75</c:v>
                </c:pt>
                <c:pt idx="2">
                  <c:v>997116753.82000005</c:v>
                </c:pt>
                <c:pt idx="3">
                  <c:v>2661569733.3700004</c:v>
                </c:pt>
                <c:pt idx="4">
                  <c:v>1462830120.0300002</c:v>
                </c:pt>
                <c:pt idx="5">
                  <c:v>1511741.0300000003</c:v>
                </c:pt>
                <c:pt idx="6">
                  <c:v>2742266507.3400002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. Ingresos Brutos'!A1"/><Relationship Id="rId3" Type="http://schemas.openxmlformats.org/officeDocument/2006/relationships/hyperlink" Target="#'10. Serie Hist&#243;rica Mensual'!A1"/><Relationship Id="rId7" Type="http://schemas.openxmlformats.org/officeDocument/2006/relationships/hyperlink" Target="#'6. Inmobiliario'!A1"/><Relationship Id="rId2" Type="http://schemas.openxmlformats.org/officeDocument/2006/relationships/hyperlink" Target="#'2. Var Mensual - Internual'!A1"/><Relationship Id="rId1" Type="http://schemas.openxmlformats.org/officeDocument/2006/relationships/hyperlink" Target="#'1. Rec Mensual y Acumulada 2022'!A1"/><Relationship Id="rId6" Type="http://schemas.openxmlformats.org/officeDocument/2006/relationships/hyperlink" Target="#'7. Automotor'!A1"/><Relationship Id="rId11" Type="http://schemas.openxmlformats.org/officeDocument/2006/relationships/image" Target="../media/image1.png"/><Relationship Id="rId5" Type="http://schemas.openxmlformats.org/officeDocument/2006/relationships/hyperlink" Target="#'8. Sellos'!A1"/><Relationship Id="rId10" Type="http://schemas.openxmlformats.org/officeDocument/2006/relationships/hyperlink" Target="#'3. Rec Comparativa en $ y % '!A1"/><Relationship Id="rId4" Type="http://schemas.openxmlformats.org/officeDocument/2006/relationships/hyperlink" Target="#'9. Serie Hist&#243;rica Anual'!A1"/><Relationship Id="rId9" Type="http://schemas.openxmlformats.org/officeDocument/2006/relationships/hyperlink" Target="#'4. Rec Acum por Imp.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2022 -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e</a:t>
          </a:r>
          <a:r>
            <a:rPr lang="es-ES" sz="1600" baseline="0"/>
            <a:t> Interanual</a:t>
          </a:r>
          <a:r>
            <a:rPr lang="es-ES" sz="1600"/>
            <a:t>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de Recaudación Mensual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Histórica Recaudación Anual por Impuesto 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por Impuesto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al mes de lnforme</a:t>
          </a:r>
          <a:r>
            <a:rPr lang="es-ES" sz="1600" baseline="0"/>
            <a:t> en pesos y en %</a:t>
          </a:r>
          <a:r>
            <a:rPr lang="es-ES" sz="1600"/>
            <a:t>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3981451" y="142876"/>
          <a:ext cx="4743449" cy="75247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</xdr:colOff>
      <xdr:row>0</xdr:row>
      <xdr:rowOff>152400</xdr:rowOff>
    </xdr:from>
    <xdr:to>
      <xdr:col>18</xdr:col>
      <xdr:colOff>47624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1183600" y="152400"/>
          <a:ext cx="22574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314325</xdr:colOff>
      <xdr:row>0</xdr:row>
      <xdr:rowOff>95250</xdr:rowOff>
    </xdr:from>
    <xdr:to>
      <xdr:col>17</xdr:col>
      <xdr:colOff>400049</xdr:colOff>
      <xdr:row>4</xdr:row>
      <xdr:rowOff>66675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0316825" y="95250"/>
          <a:ext cx="23717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25</xdr:row>
      <xdr:rowOff>152400</xdr:rowOff>
    </xdr:from>
    <xdr:to>
      <xdr:col>9</xdr:col>
      <xdr:colOff>1247775</xdr:colOff>
      <xdr:row>47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266701</xdr:colOff>
      <xdr:row>5</xdr:row>
      <xdr:rowOff>128587</xdr:rowOff>
    </xdr:from>
    <xdr:to>
      <xdr:col>15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17</xdr:row>
      <xdr:rowOff>57149</xdr:rowOff>
    </xdr:from>
    <xdr:to>
      <xdr:col>15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561975</xdr:colOff>
      <xdr:row>0</xdr:row>
      <xdr:rowOff>171450</xdr:rowOff>
    </xdr:from>
    <xdr:to>
      <xdr:col>12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276225</xdr:colOff>
      <xdr:row>0</xdr:row>
      <xdr:rowOff>152400</xdr:rowOff>
    </xdr:from>
    <xdr:to>
      <xdr:col>15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85725</xdr:rowOff>
    </xdr:from>
    <xdr:to>
      <xdr:col>10</xdr:col>
      <xdr:colOff>666750</xdr:colOff>
      <xdr:row>41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47624</xdr:rowOff>
    </xdr:from>
    <xdr:to>
      <xdr:col>8</xdr:col>
      <xdr:colOff>685800</xdr:colOff>
      <xdr:row>46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18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457200</xdr:colOff>
      <xdr:row>1</xdr:row>
      <xdr:rowOff>47625</xdr:rowOff>
    </xdr:from>
    <xdr:to>
      <xdr:col>21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tabSelected="1" workbookViewId="0">
      <selection activeCell="B33" sqref="B33"/>
    </sheetView>
  </sheetViews>
  <sheetFormatPr baseColWidth="10" defaultColWidth="11.42578125" defaultRowHeight="18.75"/>
  <cols>
    <col min="1" max="1" width="2.7109375" style="10" customWidth="1"/>
    <col min="2" max="16384" width="11.42578125" style="10"/>
  </cols>
  <sheetData>
    <row r="1" spans="2:19" ht="46.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4"/>
      <c r="O1" s="14"/>
      <c r="P1" s="14"/>
      <c r="Q1" s="14"/>
      <c r="R1" s="14"/>
      <c r="S1" s="14"/>
    </row>
    <row r="2" spans="2:19" ht="46.5">
      <c r="B2" s="140" t="s">
        <v>51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"/>
      <c r="N2" s="14"/>
      <c r="O2" s="14"/>
      <c r="P2" s="14"/>
      <c r="Q2" s="14"/>
      <c r="R2" s="14"/>
      <c r="S2" s="14"/>
    </row>
    <row r="3" spans="2:19" ht="31.5">
      <c r="B3" s="139" t="s">
        <v>80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5"/>
      <c r="N3" s="15"/>
      <c r="O3" s="15"/>
      <c r="P3" s="15"/>
      <c r="Q3" s="15"/>
      <c r="R3" s="15"/>
      <c r="S3" s="15"/>
    </row>
    <row r="4" spans="2:19" ht="12.75" customHeight="1">
      <c r="B4" s="11"/>
      <c r="C4" s="11"/>
      <c r="D4" s="11"/>
      <c r="E4" s="11"/>
      <c r="F4" s="11"/>
      <c r="G4" s="11"/>
      <c r="H4" s="11"/>
      <c r="I4" s="13"/>
      <c r="J4" s="13"/>
      <c r="K4" s="13"/>
      <c r="L4" s="13"/>
      <c r="M4" s="13"/>
      <c r="N4" s="13"/>
      <c r="O4" s="13"/>
      <c r="P4" s="13"/>
    </row>
    <row r="22" spans="2:23">
      <c r="P22" s="13"/>
      <c r="Q22" s="13"/>
      <c r="R22" s="13"/>
      <c r="S22" s="13"/>
      <c r="T22" s="13"/>
      <c r="U22" s="13"/>
      <c r="V22" s="13"/>
      <c r="W22" s="13"/>
    </row>
    <row r="32" spans="2:23">
      <c r="B32" s="16" t="s">
        <v>81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17"/>
  <sheetViews>
    <sheetView showGridLines="0" topLeftCell="F1" workbookViewId="0">
      <selection activeCell="M14" sqref="M14"/>
    </sheetView>
  </sheetViews>
  <sheetFormatPr baseColWidth="10" defaultRowHeight="15.75"/>
  <cols>
    <col min="1" max="1" width="1.7109375" style="25" customWidth="1"/>
    <col min="2" max="2" width="25.140625" style="25" customWidth="1"/>
    <col min="3" max="11" width="25.7109375" style="25" customWidth="1"/>
    <col min="12" max="13" width="24" style="25" customWidth="1"/>
    <col min="14" max="16384" width="11.42578125" style="25"/>
  </cols>
  <sheetData>
    <row r="1" spans="2:13">
      <c r="C1" s="134"/>
    </row>
    <row r="2" spans="2:13">
      <c r="B2" s="2" t="s">
        <v>43</v>
      </c>
      <c r="E2" s="27" t="s">
        <v>82</v>
      </c>
    </row>
    <row r="3" spans="2:13">
      <c r="C3" s="134"/>
    </row>
    <row r="4" spans="2:13" ht="22.5" customHeight="1"/>
    <row r="5" spans="2:13">
      <c r="B5" s="174" t="s">
        <v>78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2:13">
      <c r="B6" s="141" t="s">
        <v>9</v>
      </c>
      <c r="C6" s="141"/>
      <c r="D6" s="141"/>
    </row>
    <row r="7" spans="2:13" ht="54.95" customHeight="1">
      <c r="B7" s="29" t="s">
        <v>50</v>
      </c>
      <c r="C7" s="29">
        <v>2012</v>
      </c>
      <c r="D7" s="29">
        <v>2013</v>
      </c>
      <c r="E7" s="29">
        <v>2014</v>
      </c>
      <c r="F7" s="29">
        <v>2015</v>
      </c>
      <c r="G7" s="29">
        <v>2016</v>
      </c>
      <c r="H7" s="29">
        <v>2017</v>
      </c>
      <c r="I7" s="29">
        <v>2018</v>
      </c>
      <c r="J7" s="29">
        <v>2019</v>
      </c>
      <c r="K7" s="29">
        <v>2020</v>
      </c>
      <c r="L7" s="29">
        <v>2021</v>
      </c>
      <c r="M7" s="29" t="s">
        <v>54</v>
      </c>
    </row>
    <row r="8" spans="2:13" ht="18" customHeight="1">
      <c r="B8" s="132" t="s">
        <v>12</v>
      </c>
      <c r="C8" s="32">
        <v>769809061.94999981</v>
      </c>
      <c r="D8" s="32">
        <v>1086124141.4499998</v>
      </c>
      <c r="E8" s="32">
        <v>1367043488.3669999</v>
      </c>
      <c r="F8" s="32">
        <v>1695427392.23</v>
      </c>
      <c r="G8" s="32">
        <v>2113847236.7300003</v>
      </c>
      <c r="H8" s="32">
        <v>2857078033.7299995</v>
      </c>
      <c r="I8" s="32">
        <v>3951949675.2900004</v>
      </c>
      <c r="J8" s="32">
        <v>5757757235.9899998</v>
      </c>
      <c r="K8" s="32">
        <v>7372440156.6599989</v>
      </c>
      <c r="L8" s="32">
        <v>12642404624.336748</v>
      </c>
      <c r="M8" s="32">
        <v>15481551039.159998</v>
      </c>
    </row>
    <row r="9" spans="2:13" ht="18" customHeight="1">
      <c r="B9" s="133" t="s">
        <v>13</v>
      </c>
      <c r="C9" s="34">
        <v>68928423.299999997</v>
      </c>
      <c r="D9" s="34">
        <v>88553071.010000005</v>
      </c>
      <c r="E9" s="34">
        <v>102897053.73999999</v>
      </c>
      <c r="F9" s="34">
        <v>131645993.02000025</v>
      </c>
      <c r="G9" s="34">
        <v>180325129.67999998</v>
      </c>
      <c r="H9" s="34">
        <v>254238121.78</v>
      </c>
      <c r="I9" s="34">
        <v>281501256.88999999</v>
      </c>
      <c r="J9" s="34">
        <v>433836002.39000005</v>
      </c>
      <c r="K9" s="34">
        <v>549070244.79000008</v>
      </c>
      <c r="L9" s="34">
        <v>766912169.63000011</v>
      </c>
      <c r="M9" s="34">
        <v>997116753.82000017</v>
      </c>
    </row>
    <row r="10" spans="2:13" ht="18" customHeight="1">
      <c r="B10" s="132" t="s">
        <v>14</v>
      </c>
      <c r="C10" s="32">
        <v>114185319.236</v>
      </c>
      <c r="D10" s="32">
        <v>171314316.29199997</v>
      </c>
      <c r="E10" s="32">
        <v>199658419.80000004</v>
      </c>
      <c r="F10" s="32">
        <v>259546799.98999998</v>
      </c>
      <c r="G10" s="32">
        <v>335593702.56</v>
      </c>
      <c r="H10" s="32">
        <v>439298178.9000001</v>
      </c>
      <c r="I10" s="32">
        <v>523620486.45999998</v>
      </c>
      <c r="J10" s="32">
        <v>802087375.03999996</v>
      </c>
      <c r="K10" s="32">
        <v>1057261180.7340002</v>
      </c>
      <c r="L10" s="32">
        <v>1808289297.4000003</v>
      </c>
      <c r="M10" s="32">
        <v>2661569733.3700004</v>
      </c>
    </row>
    <row r="11" spans="2:13" ht="18" customHeight="1">
      <c r="B11" s="132" t="s">
        <v>15</v>
      </c>
      <c r="C11" s="34">
        <v>69540782.319999993</v>
      </c>
      <c r="D11" s="34">
        <v>103424730.78999999</v>
      </c>
      <c r="E11" s="34">
        <v>130016729.01000001</v>
      </c>
      <c r="F11" s="34">
        <v>200587463.38999996</v>
      </c>
      <c r="G11" s="34">
        <v>262246903.27000001</v>
      </c>
      <c r="H11" s="34">
        <v>379229018.75</v>
      </c>
      <c r="I11" s="34">
        <v>459470433.07000005</v>
      </c>
      <c r="J11" s="34">
        <v>685624471.59000003</v>
      </c>
      <c r="K11" s="34">
        <v>732156175.38999987</v>
      </c>
      <c r="L11" s="34">
        <v>1311329892.95</v>
      </c>
      <c r="M11" s="34">
        <v>1462830120.0300002</v>
      </c>
    </row>
    <row r="12" spans="2:13" ht="18" customHeight="1">
      <c r="B12" s="132" t="s">
        <v>46</v>
      </c>
      <c r="C12" s="32">
        <v>1430288</v>
      </c>
      <c r="D12" s="32">
        <v>1934382.07</v>
      </c>
      <c r="E12" s="32">
        <v>1455559.1199999996</v>
      </c>
      <c r="F12" s="32">
        <v>1454615.42</v>
      </c>
      <c r="G12" s="32">
        <v>1522619.77</v>
      </c>
      <c r="H12" s="32">
        <v>1817114.78</v>
      </c>
      <c r="I12" s="32">
        <v>2011873.83</v>
      </c>
      <c r="J12" s="32">
        <v>874042.70000000007</v>
      </c>
      <c r="K12" s="32">
        <v>466783.38</v>
      </c>
      <c r="L12" s="32">
        <v>2278185.1500000004</v>
      </c>
      <c r="M12" s="32">
        <v>1511741.0299999998</v>
      </c>
    </row>
    <row r="13" spans="2:13" ht="18" customHeight="1">
      <c r="B13" s="132" t="s">
        <v>47</v>
      </c>
      <c r="C13" s="34">
        <v>142097580.99400002</v>
      </c>
      <c r="D13" s="34">
        <v>197401563.778</v>
      </c>
      <c r="E13" s="34">
        <v>247923905.24000001</v>
      </c>
      <c r="F13" s="34">
        <v>295244261.50999999</v>
      </c>
      <c r="G13" s="34">
        <v>431221549.86999995</v>
      </c>
      <c r="H13" s="34">
        <v>602814703.6099999</v>
      </c>
      <c r="I13" s="34">
        <v>787491435.97000003</v>
      </c>
      <c r="J13" s="34">
        <v>1180225887.6400001</v>
      </c>
      <c r="K13" s="34">
        <v>1382314742.224</v>
      </c>
      <c r="L13" s="34">
        <v>2440181442.6612496</v>
      </c>
      <c r="M13" s="34">
        <v>2742266507.3400002</v>
      </c>
    </row>
    <row r="14" spans="2:13" ht="21.95" customHeight="1">
      <c r="B14" s="135" t="s">
        <v>75</v>
      </c>
      <c r="C14" s="136">
        <f>SUM(C8:C13)</f>
        <v>1165991455.7999997</v>
      </c>
      <c r="D14" s="136">
        <f t="shared" ref="D14:L14" si="0">SUM(D8:D13)</f>
        <v>1648752205.3899999</v>
      </c>
      <c r="E14" s="136">
        <f t="shared" si="0"/>
        <v>2048995155.2769997</v>
      </c>
      <c r="F14" s="136">
        <f t="shared" si="0"/>
        <v>2583906525.5600004</v>
      </c>
      <c r="G14" s="136">
        <f t="shared" si="0"/>
        <v>3324757141.8800001</v>
      </c>
      <c r="H14" s="136">
        <f t="shared" si="0"/>
        <v>4534475171.5500002</v>
      </c>
      <c r="I14" s="136">
        <f t="shared" si="0"/>
        <v>6006045161.5100002</v>
      </c>
      <c r="J14" s="136">
        <f t="shared" si="0"/>
        <v>8860405015.3500004</v>
      </c>
      <c r="K14" s="136">
        <f t="shared" si="0"/>
        <v>11093709283.177998</v>
      </c>
      <c r="L14" s="136">
        <f t="shared" si="0"/>
        <v>18971395612.127998</v>
      </c>
      <c r="M14" s="136">
        <f t="shared" ref="M14" si="1">SUM(M8:M13)</f>
        <v>23346845894.749996</v>
      </c>
    </row>
    <row r="16" spans="2:13">
      <c r="B16" s="2" t="s">
        <v>48</v>
      </c>
    </row>
    <row r="17" spans="2:2">
      <c r="B17" s="2" t="s">
        <v>49</v>
      </c>
    </row>
  </sheetData>
  <mergeCells count="2">
    <mergeCell ref="B6:D6"/>
    <mergeCell ref="B5:M5"/>
  </mergeCells>
  <phoneticPr fontId="5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M20"/>
  <sheetViews>
    <sheetView showGridLines="0" workbookViewId="0">
      <selection activeCell="C26" sqref="C26"/>
    </sheetView>
  </sheetViews>
  <sheetFormatPr baseColWidth="10" defaultRowHeight="15.75"/>
  <cols>
    <col min="1" max="1" width="1.7109375" style="25" customWidth="1"/>
    <col min="2" max="2" width="18.28515625" style="134" customWidth="1"/>
    <col min="3" max="13" width="25.7109375" style="25" customWidth="1"/>
    <col min="14" max="16384" width="11.42578125" style="25"/>
  </cols>
  <sheetData>
    <row r="2" spans="2:13">
      <c r="B2" s="2" t="s">
        <v>43</v>
      </c>
      <c r="E2" s="27" t="s">
        <v>82</v>
      </c>
    </row>
    <row r="5" spans="2:13" ht="30" customHeight="1">
      <c r="B5" s="144" t="s">
        <v>77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2:13">
      <c r="C6" s="137" t="s">
        <v>9</v>
      </c>
      <c r="D6" s="137"/>
    </row>
    <row r="7" spans="2:13" ht="54.95" customHeight="1">
      <c r="B7" s="29" t="s">
        <v>0</v>
      </c>
      <c r="C7" s="29">
        <v>2012</v>
      </c>
      <c r="D7" s="29">
        <v>2013</v>
      </c>
      <c r="E7" s="29">
        <v>2014</v>
      </c>
      <c r="F7" s="29">
        <v>2015</v>
      </c>
      <c r="G7" s="29">
        <v>2016</v>
      </c>
      <c r="H7" s="29">
        <v>2017</v>
      </c>
      <c r="I7" s="29">
        <v>2018</v>
      </c>
      <c r="J7" s="29">
        <v>2019</v>
      </c>
      <c r="K7" s="29">
        <v>2020</v>
      </c>
      <c r="L7" s="29">
        <v>2021</v>
      </c>
      <c r="M7" s="29">
        <v>2022</v>
      </c>
    </row>
    <row r="8" spans="2:13" ht="18" customHeight="1">
      <c r="B8" s="132" t="s">
        <v>23</v>
      </c>
      <c r="C8" s="32">
        <v>93053218</v>
      </c>
      <c r="D8" s="32">
        <v>135045479.19</v>
      </c>
      <c r="E8" s="32">
        <v>173682104.19</v>
      </c>
      <c r="F8" s="32">
        <v>183146473.13000003</v>
      </c>
      <c r="G8" s="32">
        <v>234991355.67000002</v>
      </c>
      <c r="H8" s="32">
        <v>326058273.89999998</v>
      </c>
      <c r="I8" s="32">
        <v>475165898.43000001</v>
      </c>
      <c r="J8" s="32">
        <v>624801012.17999995</v>
      </c>
      <c r="K8" s="32">
        <v>887894241.25</v>
      </c>
      <c r="L8" s="32">
        <v>1225703607.0999999</v>
      </c>
      <c r="M8" s="32">
        <f>+'1. Rec Mensual y Acumulada 2022'!J8</f>
        <v>2010060134.78</v>
      </c>
    </row>
    <row r="9" spans="2:13" ht="18" customHeight="1">
      <c r="B9" s="133" t="s">
        <v>24</v>
      </c>
      <c r="C9" s="34">
        <v>83615681.780000001</v>
      </c>
      <c r="D9" s="34">
        <v>123747100.92</v>
      </c>
      <c r="E9" s="34">
        <v>170691871.23699999</v>
      </c>
      <c r="F9" s="34">
        <v>215298311.63</v>
      </c>
      <c r="G9" s="34">
        <v>271235321</v>
      </c>
      <c r="H9" s="34">
        <v>326748404.93000001</v>
      </c>
      <c r="I9" s="34">
        <v>484716655.16999996</v>
      </c>
      <c r="J9" s="34">
        <v>634318841.96000004</v>
      </c>
      <c r="K9" s="34">
        <v>828196581.31999993</v>
      </c>
      <c r="L9" s="34">
        <v>1350995757.52</v>
      </c>
      <c r="M9" s="34">
        <v>2042395123.1800003</v>
      </c>
    </row>
    <row r="10" spans="2:13" ht="18" customHeight="1">
      <c r="B10" s="132" t="s">
        <v>25</v>
      </c>
      <c r="C10" s="32">
        <v>107558801.52</v>
      </c>
      <c r="D10" s="32">
        <v>148626673.41999999</v>
      </c>
      <c r="E10" s="32">
        <v>175434104.43000001</v>
      </c>
      <c r="F10" s="32">
        <v>253722016.00999999</v>
      </c>
      <c r="G10" s="32">
        <v>311997249</v>
      </c>
      <c r="H10" s="32">
        <v>402724864.41999996</v>
      </c>
      <c r="I10" s="32">
        <v>507812579.08000004</v>
      </c>
      <c r="J10" s="32">
        <v>758960510.50999975</v>
      </c>
      <c r="K10" s="32">
        <v>815394185.76999998</v>
      </c>
      <c r="L10" s="32">
        <v>1616880421.1200001</v>
      </c>
      <c r="M10" s="32">
        <v>2777621458.3199997</v>
      </c>
    </row>
    <row r="11" spans="2:13" ht="18" customHeight="1">
      <c r="B11" s="132" t="s">
        <v>26</v>
      </c>
      <c r="C11" s="34">
        <v>84357533.129999995</v>
      </c>
      <c r="D11" s="34">
        <v>128291640.74000001</v>
      </c>
      <c r="E11" s="34">
        <v>149076186.07999998</v>
      </c>
      <c r="F11" s="34">
        <v>209244928.51000002</v>
      </c>
      <c r="G11" s="34">
        <v>258649173.44</v>
      </c>
      <c r="H11" s="34">
        <v>431096195.15999997</v>
      </c>
      <c r="I11" s="34">
        <v>427885116.69000006</v>
      </c>
      <c r="J11" s="34">
        <v>773902202.31000006</v>
      </c>
      <c r="K11" s="34">
        <v>861718810.96999979</v>
      </c>
      <c r="L11" s="34">
        <v>1479728236.938</v>
      </c>
      <c r="M11" s="34">
        <v>2361924282.5299997</v>
      </c>
    </row>
    <row r="12" spans="2:13" ht="18" customHeight="1">
      <c r="B12" s="132" t="s">
        <v>27</v>
      </c>
      <c r="C12" s="32">
        <v>92345216.579999998</v>
      </c>
      <c r="D12" s="32">
        <v>130360842.53</v>
      </c>
      <c r="E12" s="32">
        <v>155378235.94000003</v>
      </c>
      <c r="F12" s="32">
        <v>212803545.19999999</v>
      </c>
      <c r="G12" s="32">
        <v>252446063</v>
      </c>
      <c r="H12" s="32">
        <v>337035197.95999998</v>
      </c>
      <c r="I12" s="32">
        <v>473061429.61000001</v>
      </c>
      <c r="J12" s="32">
        <v>679813750.45000005</v>
      </c>
      <c r="K12" s="32">
        <v>926354484.51999998</v>
      </c>
      <c r="L12" s="32">
        <v>1341364987.5299997</v>
      </c>
      <c r="M12" s="32">
        <v>2462123733.6299996</v>
      </c>
    </row>
    <row r="13" spans="2:13" ht="18" customHeight="1">
      <c r="B13" s="132" t="s">
        <v>28</v>
      </c>
      <c r="C13" s="34">
        <v>89985825.019999996</v>
      </c>
      <c r="D13" s="34">
        <v>134632252.89999998</v>
      </c>
      <c r="E13" s="34">
        <v>155564931.05000001</v>
      </c>
      <c r="F13" s="34">
        <v>207394303.23999998</v>
      </c>
      <c r="G13" s="34">
        <v>244867727.49000001</v>
      </c>
      <c r="H13" s="34">
        <v>347040141.88999999</v>
      </c>
      <c r="I13" s="34">
        <v>471786599.22000003</v>
      </c>
      <c r="J13" s="34">
        <v>723341155.8499999</v>
      </c>
      <c r="K13" s="34">
        <v>868021054.21999991</v>
      </c>
      <c r="L13" s="34">
        <v>1499868771.1600001</v>
      </c>
      <c r="M13" s="34">
        <v>2519801042.5099998</v>
      </c>
    </row>
    <row r="14" spans="2:13" ht="18" customHeight="1">
      <c r="B14" s="132" t="s">
        <v>29</v>
      </c>
      <c r="C14" s="32">
        <v>99408193.699999988</v>
      </c>
      <c r="D14" s="32">
        <v>140183870.74000001</v>
      </c>
      <c r="E14" s="32">
        <v>167455870.07999992</v>
      </c>
      <c r="F14" s="32">
        <v>220610391.05000001</v>
      </c>
      <c r="G14" s="32">
        <v>280794807.10000002</v>
      </c>
      <c r="H14" s="32">
        <v>367932365.94999999</v>
      </c>
      <c r="I14" s="32">
        <v>489632003.91999996</v>
      </c>
      <c r="J14" s="32">
        <v>701468332.30999994</v>
      </c>
      <c r="K14" s="32">
        <v>902534257.64499998</v>
      </c>
      <c r="L14" s="32">
        <v>1602014975.5199995</v>
      </c>
      <c r="M14" s="32">
        <v>2974986156.6599998</v>
      </c>
    </row>
    <row r="15" spans="2:13" ht="18" customHeight="1">
      <c r="B15" s="132" t="s">
        <v>30</v>
      </c>
      <c r="C15" s="34">
        <v>103435403.22999999</v>
      </c>
      <c r="D15" s="34">
        <v>163409068.56</v>
      </c>
      <c r="E15" s="34">
        <v>186573977.13</v>
      </c>
      <c r="F15" s="34">
        <v>214534199.12</v>
      </c>
      <c r="G15" s="34">
        <v>304751596.35000002</v>
      </c>
      <c r="H15" s="34">
        <v>377368836.86000001</v>
      </c>
      <c r="I15" s="34">
        <v>515125629.24000001</v>
      </c>
      <c r="J15" s="34">
        <v>787233583.19000006</v>
      </c>
      <c r="K15" s="34">
        <v>924316050.13999999</v>
      </c>
      <c r="L15" s="34">
        <v>1657447540.6099999</v>
      </c>
      <c r="M15" s="34">
        <v>3092355995.9400005</v>
      </c>
    </row>
    <row r="16" spans="2:13" ht="18" customHeight="1">
      <c r="B16" s="132" t="s">
        <v>31</v>
      </c>
      <c r="C16" s="32">
        <v>96985719.5</v>
      </c>
      <c r="D16" s="32">
        <v>138404191.80000001</v>
      </c>
      <c r="E16" s="32">
        <v>171676418.88000003</v>
      </c>
      <c r="F16" s="32">
        <v>214924343.78</v>
      </c>
      <c r="G16" s="32">
        <v>287396434.56</v>
      </c>
      <c r="H16" s="32">
        <v>397273064.88</v>
      </c>
      <c r="I16" s="32">
        <v>519439161.48000002</v>
      </c>
      <c r="J16" s="32">
        <v>769264128.11000001</v>
      </c>
      <c r="K16" s="32">
        <v>908828172.30999982</v>
      </c>
      <c r="L16" s="32">
        <v>1746578856.9699998</v>
      </c>
      <c r="M16" s="32">
        <v>3105577967.1999998</v>
      </c>
    </row>
    <row r="17" spans="2:13" ht="18" customHeight="1">
      <c r="B17" s="132" t="s">
        <v>32</v>
      </c>
      <c r="C17" s="34">
        <v>100148067.81999999</v>
      </c>
      <c r="D17" s="34">
        <v>133917047.47000001</v>
      </c>
      <c r="E17" s="34">
        <v>178411000.19</v>
      </c>
      <c r="F17" s="34">
        <v>212522494.07000026</v>
      </c>
      <c r="G17" s="34">
        <v>279068116.17000002</v>
      </c>
      <c r="H17" s="34">
        <v>406799420.68000001</v>
      </c>
      <c r="I17" s="34">
        <v>553435307.71000004</v>
      </c>
      <c r="J17" s="34">
        <v>773885855.1500001</v>
      </c>
      <c r="K17" s="34">
        <v>983872707.99999988</v>
      </c>
      <c r="L17" s="34">
        <v>1778604841.7</v>
      </c>
      <c r="M17" s="34"/>
    </row>
    <row r="18" spans="2:13" ht="18" customHeight="1">
      <c r="B18" s="132" t="s">
        <v>33</v>
      </c>
      <c r="C18" s="32">
        <v>110286391.72</v>
      </c>
      <c r="D18" s="32">
        <v>136031477.38</v>
      </c>
      <c r="E18" s="32">
        <v>183802698.44</v>
      </c>
      <c r="F18" s="32">
        <v>219945235.21000004</v>
      </c>
      <c r="G18" s="32">
        <v>294087388.65999997</v>
      </c>
      <c r="H18" s="32">
        <v>406812727.0999999</v>
      </c>
      <c r="I18" s="32">
        <v>555789894.17000008</v>
      </c>
      <c r="J18" s="32">
        <v>848534842.99000001</v>
      </c>
      <c r="K18" s="32">
        <v>1032492412.443</v>
      </c>
      <c r="L18" s="32">
        <v>1853532845.8</v>
      </c>
      <c r="M18" s="32"/>
    </row>
    <row r="19" spans="2:13" ht="18" customHeight="1">
      <c r="B19" s="132" t="s">
        <v>34</v>
      </c>
      <c r="C19" s="34">
        <v>104811403.80000003</v>
      </c>
      <c r="D19" s="34">
        <v>136102559.74000001</v>
      </c>
      <c r="E19" s="34">
        <v>181247757.62999991</v>
      </c>
      <c r="F19" s="34">
        <v>219760284.60999998</v>
      </c>
      <c r="G19" s="34">
        <v>304471909.44</v>
      </c>
      <c r="H19" s="34">
        <v>407585677.81999999</v>
      </c>
      <c r="I19" s="34">
        <v>532194886.79000008</v>
      </c>
      <c r="J19" s="34">
        <v>784880800.33999991</v>
      </c>
      <c r="K19" s="34">
        <v>1154100206.3399999</v>
      </c>
      <c r="L19" s="34">
        <v>1818674770.27</v>
      </c>
      <c r="M19" s="34"/>
    </row>
    <row r="20" spans="2:13" ht="21.95" customHeight="1">
      <c r="B20" s="135" t="s">
        <v>35</v>
      </c>
      <c r="C20" s="136">
        <f>+SUM(C8:C19)</f>
        <v>1165991455.8</v>
      </c>
      <c r="D20" s="136">
        <f t="shared" ref="D20:L20" si="0">+SUM(D8:D19)</f>
        <v>1648752205.3900001</v>
      </c>
      <c r="E20" s="136">
        <f t="shared" si="0"/>
        <v>2048995155.2770002</v>
      </c>
      <c r="F20" s="136">
        <f t="shared" si="0"/>
        <v>2583906525.5599999</v>
      </c>
      <c r="G20" s="136">
        <f t="shared" si="0"/>
        <v>3324757141.8800001</v>
      </c>
      <c r="H20" s="136">
        <f t="shared" si="0"/>
        <v>4534475171.5499992</v>
      </c>
      <c r="I20" s="136">
        <f t="shared" si="0"/>
        <v>6006045161.5100002</v>
      </c>
      <c r="J20" s="136">
        <f t="shared" si="0"/>
        <v>8860405015.3500004</v>
      </c>
      <c r="K20" s="136">
        <f t="shared" si="0"/>
        <v>11093723164.927999</v>
      </c>
      <c r="L20" s="136">
        <f t="shared" si="0"/>
        <v>18971395612.237999</v>
      </c>
      <c r="M20" s="136">
        <f t="shared" ref="M20" si="1">+SUM(M8:M19)</f>
        <v>23346845894.75</v>
      </c>
    </row>
  </sheetData>
  <mergeCells count="1">
    <mergeCell ref="B5:M5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4"/>
  <sheetViews>
    <sheetView showGridLines="0" topLeftCell="A21" workbookViewId="0">
      <selection activeCell="C51" sqref="C51"/>
    </sheetView>
  </sheetViews>
  <sheetFormatPr baseColWidth="10" defaultRowHeight="15.75"/>
  <cols>
    <col min="1" max="1" width="1.7109375" style="25" customWidth="1"/>
    <col min="2" max="2" width="15.7109375" style="25" customWidth="1"/>
    <col min="3" max="3" width="19.5703125" style="25" customWidth="1"/>
    <col min="4" max="4" width="15" style="25" bestFit="1" customWidth="1"/>
    <col min="5" max="5" width="17.42578125" style="25" customWidth="1"/>
    <col min="6" max="6" width="17.5703125" style="25" customWidth="1"/>
    <col min="7" max="7" width="17.7109375" style="25" customWidth="1"/>
    <col min="8" max="8" width="16.85546875" style="25" customWidth="1"/>
    <col min="9" max="9" width="20.42578125" style="25" customWidth="1"/>
    <col min="10" max="10" width="22.5703125" style="25" customWidth="1"/>
    <col min="11" max="16384" width="11.42578125" style="25"/>
  </cols>
  <sheetData>
    <row r="1" spans="2:22">
      <c r="V1" s="26"/>
    </row>
    <row r="2" spans="2:22">
      <c r="B2" s="2" t="s">
        <v>43</v>
      </c>
      <c r="E2" s="27" t="s">
        <v>82</v>
      </c>
      <c r="V2" s="26"/>
    </row>
    <row r="3" spans="2:22">
      <c r="V3" s="26"/>
    </row>
    <row r="5" spans="2:22" s="28" customFormat="1" ht="30" customHeight="1">
      <c r="B5" s="142" t="s">
        <v>63</v>
      </c>
      <c r="C5" s="143"/>
      <c r="D5" s="143"/>
      <c r="E5" s="143"/>
      <c r="F5" s="143"/>
      <c r="G5" s="143"/>
      <c r="H5" s="143"/>
      <c r="I5" s="143"/>
      <c r="J5" s="143"/>
    </row>
    <row r="6" spans="2:22">
      <c r="B6" s="141" t="s">
        <v>9</v>
      </c>
      <c r="C6" s="141"/>
      <c r="D6" s="141"/>
    </row>
    <row r="7" spans="2:22" ht="60.75" customHeight="1">
      <c r="B7" s="29" t="s">
        <v>0</v>
      </c>
      <c r="C7" s="29" t="s">
        <v>1</v>
      </c>
      <c r="D7" s="29" t="s">
        <v>2</v>
      </c>
      <c r="E7" s="29" t="s">
        <v>3</v>
      </c>
      <c r="F7" s="29" t="s">
        <v>4</v>
      </c>
      <c r="G7" s="30" t="s">
        <v>5</v>
      </c>
      <c r="H7" s="29" t="s">
        <v>7</v>
      </c>
      <c r="I7" s="31" t="s">
        <v>60</v>
      </c>
      <c r="J7" s="31" t="s">
        <v>6</v>
      </c>
    </row>
    <row r="8" spans="2:22">
      <c r="B8" s="23">
        <v>44562</v>
      </c>
      <c r="C8" s="32">
        <v>1473164496.52</v>
      </c>
      <c r="D8" s="32">
        <v>70768799.849999994</v>
      </c>
      <c r="E8" s="32">
        <v>103858803.45000002</v>
      </c>
      <c r="F8" s="32">
        <v>120011584.16000001</v>
      </c>
      <c r="G8" s="32">
        <v>50970.46</v>
      </c>
      <c r="H8" s="33">
        <f t="shared" ref="H8:H16" si="0">+C8+D8+E8+F8+G8</f>
        <v>1767854654.4400001</v>
      </c>
      <c r="I8" s="32">
        <v>242205480.34</v>
      </c>
      <c r="J8" s="33">
        <f t="shared" ref="J8:J16" si="1">+H8+I8</f>
        <v>2010060134.78</v>
      </c>
    </row>
    <row r="9" spans="2:22">
      <c r="B9" s="23">
        <v>44593</v>
      </c>
      <c r="C9" s="34">
        <v>1258664419.6500003</v>
      </c>
      <c r="D9" s="34">
        <v>337725966.63999999</v>
      </c>
      <c r="E9" s="34">
        <v>91120911.49000001</v>
      </c>
      <c r="F9" s="34">
        <v>127682328.93000001</v>
      </c>
      <c r="G9" s="34">
        <v>94842.62</v>
      </c>
      <c r="H9" s="35">
        <f t="shared" si="0"/>
        <v>1815288469.3300004</v>
      </c>
      <c r="I9" s="34">
        <v>227106653.84999996</v>
      </c>
      <c r="J9" s="35">
        <f t="shared" si="1"/>
        <v>2042395123.1800003</v>
      </c>
    </row>
    <row r="10" spans="2:22">
      <c r="B10" s="23">
        <v>44621</v>
      </c>
      <c r="C10" s="32">
        <v>1481649416.0799997</v>
      </c>
      <c r="D10" s="32">
        <v>91716166.549999997</v>
      </c>
      <c r="E10" s="32">
        <v>756262006.95000017</v>
      </c>
      <c r="F10" s="32">
        <v>143229625.87000003</v>
      </c>
      <c r="G10" s="32">
        <v>82309.67</v>
      </c>
      <c r="H10" s="33">
        <f t="shared" si="0"/>
        <v>2472939525.1199999</v>
      </c>
      <c r="I10" s="32">
        <v>304681933.19999999</v>
      </c>
      <c r="J10" s="33">
        <f t="shared" si="1"/>
        <v>2777621458.3199997</v>
      </c>
    </row>
    <row r="11" spans="2:22">
      <c r="B11" s="23">
        <v>44652</v>
      </c>
      <c r="C11" s="34">
        <v>1568198835.6999998</v>
      </c>
      <c r="D11" s="34">
        <v>72983079.159999982</v>
      </c>
      <c r="E11" s="34">
        <v>303713908.36000001</v>
      </c>
      <c r="F11" s="34">
        <v>141822626.40000004</v>
      </c>
      <c r="G11" s="34">
        <v>53813.439999999995</v>
      </c>
      <c r="H11" s="35">
        <f t="shared" si="0"/>
        <v>2086772263.0599999</v>
      </c>
      <c r="I11" s="34">
        <v>275152019.46999997</v>
      </c>
      <c r="J11" s="35">
        <f t="shared" si="1"/>
        <v>2361924282.5299997</v>
      </c>
    </row>
    <row r="12" spans="2:22">
      <c r="B12" s="23">
        <v>44682</v>
      </c>
      <c r="C12" s="32">
        <v>1685039064.3399997</v>
      </c>
      <c r="D12" s="32">
        <v>75702932.189999998</v>
      </c>
      <c r="E12" s="32">
        <v>249110042.66000003</v>
      </c>
      <c r="F12" s="32">
        <v>160057387.76000002</v>
      </c>
      <c r="G12" s="32">
        <v>124413.76999999999</v>
      </c>
      <c r="H12" s="33">
        <f t="shared" si="0"/>
        <v>2170033840.7199998</v>
      </c>
      <c r="I12" s="32">
        <v>292089892.90999997</v>
      </c>
      <c r="J12" s="33">
        <f t="shared" si="1"/>
        <v>2462123733.6299996</v>
      </c>
    </row>
    <row r="13" spans="2:22">
      <c r="B13" s="23">
        <v>44713</v>
      </c>
      <c r="C13" s="34">
        <v>1740540798.4799998</v>
      </c>
      <c r="D13" s="34">
        <v>77669212.560000017</v>
      </c>
      <c r="E13" s="34">
        <v>251784759.45999995</v>
      </c>
      <c r="F13" s="34">
        <v>149121063.36000001</v>
      </c>
      <c r="G13" s="34">
        <v>239008.34</v>
      </c>
      <c r="H13" s="35">
        <f t="shared" si="0"/>
        <v>2219354842.1999998</v>
      </c>
      <c r="I13" s="34">
        <v>300446200.31</v>
      </c>
      <c r="J13" s="35">
        <f t="shared" si="1"/>
        <v>2519801042.5099998</v>
      </c>
    </row>
    <row r="14" spans="2:22">
      <c r="B14" s="23">
        <v>44743</v>
      </c>
      <c r="C14" s="32">
        <v>2059366758.27</v>
      </c>
      <c r="D14" s="32">
        <v>93360859.599999994</v>
      </c>
      <c r="E14" s="32">
        <v>291804311.31</v>
      </c>
      <c r="F14" s="32">
        <v>185496883.74000001</v>
      </c>
      <c r="G14" s="32">
        <v>312519.06</v>
      </c>
      <c r="H14" s="33">
        <f t="shared" si="0"/>
        <v>2630341331.98</v>
      </c>
      <c r="I14" s="32">
        <v>344644824.67999995</v>
      </c>
      <c r="J14" s="33">
        <f t="shared" si="1"/>
        <v>2974986156.6599998</v>
      </c>
    </row>
    <row r="15" spans="2:22">
      <c r="B15" s="23">
        <v>44774</v>
      </c>
      <c r="C15" s="34">
        <v>2082165923.04</v>
      </c>
      <c r="D15" s="34">
        <v>105320171.13000001</v>
      </c>
      <c r="E15" s="34">
        <v>333308103</v>
      </c>
      <c r="F15" s="34">
        <v>199790138.88</v>
      </c>
      <c r="G15" s="34">
        <v>272607.82</v>
      </c>
      <c r="H15" s="35">
        <f t="shared" si="0"/>
        <v>2720856943.8700004</v>
      </c>
      <c r="I15" s="34">
        <v>371499052.07000005</v>
      </c>
      <c r="J15" s="35">
        <f t="shared" si="1"/>
        <v>3092355995.9400005</v>
      </c>
    </row>
    <row r="16" spans="2:22">
      <c r="B16" s="23">
        <v>44805</v>
      </c>
      <c r="C16" s="32">
        <v>2132761327.0800004</v>
      </c>
      <c r="D16" s="32">
        <v>71869566.140000001</v>
      </c>
      <c r="E16" s="32">
        <v>280606886.69000006</v>
      </c>
      <c r="F16" s="32">
        <v>235618480.93000001</v>
      </c>
      <c r="G16" s="32">
        <v>281255.84999999998</v>
      </c>
      <c r="H16" s="33">
        <f>+C16+D16+E16+F16+G16</f>
        <v>2721137516.6900001</v>
      </c>
      <c r="I16" s="32">
        <v>384440450.50999999</v>
      </c>
      <c r="J16" s="33">
        <f t="shared" si="1"/>
        <v>3105577967.1999998</v>
      </c>
    </row>
    <row r="17" spans="2:10">
      <c r="B17" s="23">
        <v>44835</v>
      </c>
      <c r="C17" s="34"/>
      <c r="D17" s="34"/>
      <c r="E17" s="34"/>
      <c r="F17" s="34"/>
      <c r="G17" s="34"/>
      <c r="H17" s="35"/>
      <c r="I17" s="34"/>
      <c r="J17" s="36"/>
    </row>
    <row r="18" spans="2:10">
      <c r="B18" s="23">
        <v>44866</v>
      </c>
      <c r="C18" s="32"/>
      <c r="D18" s="32"/>
      <c r="E18" s="32"/>
      <c r="F18" s="32"/>
      <c r="G18" s="32"/>
      <c r="H18" s="33"/>
      <c r="I18" s="32"/>
      <c r="J18" s="37"/>
    </row>
    <row r="19" spans="2:10">
      <c r="B19" s="23">
        <v>44896</v>
      </c>
      <c r="C19" s="34"/>
      <c r="D19" s="34"/>
      <c r="E19" s="34"/>
      <c r="F19" s="34"/>
      <c r="G19" s="34"/>
      <c r="H19" s="35"/>
      <c r="I19" s="35"/>
      <c r="J19" s="36"/>
    </row>
    <row r="20" spans="2:10" s="45" customFormat="1">
      <c r="B20" s="41"/>
      <c r="C20" s="42"/>
      <c r="D20" s="42"/>
      <c r="E20" s="42"/>
      <c r="F20" s="42"/>
      <c r="G20" s="42"/>
      <c r="H20" s="43"/>
      <c r="I20" s="43"/>
      <c r="J20" s="44"/>
    </row>
    <row r="21" spans="2:10" ht="42" customHeight="1">
      <c r="B21" s="38" t="s">
        <v>61</v>
      </c>
      <c r="C21" s="34">
        <f t="shared" ref="C21:J21" si="2">SUM(C8:C19)</f>
        <v>15481551039.159998</v>
      </c>
      <c r="D21" s="34">
        <f t="shared" si="2"/>
        <v>997116753.82000017</v>
      </c>
      <c r="E21" s="34">
        <f t="shared" si="2"/>
        <v>2661569733.3700004</v>
      </c>
      <c r="F21" s="34">
        <f t="shared" si="2"/>
        <v>1462830120.0300002</v>
      </c>
      <c r="G21" s="34">
        <f t="shared" si="2"/>
        <v>1511741.0299999998</v>
      </c>
      <c r="H21" s="24">
        <f>SUM(H8:H19)</f>
        <v>20604579387.409996</v>
      </c>
      <c r="I21" s="35">
        <f t="shared" si="2"/>
        <v>2742266507.3400002</v>
      </c>
      <c r="J21" s="24">
        <f t="shared" si="2"/>
        <v>23346845894.75</v>
      </c>
    </row>
    <row r="22" spans="2:10" s="45" customFormat="1" ht="52.5" customHeight="1">
      <c r="B22" s="38" t="s">
        <v>62</v>
      </c>
      <c r="C22" s="46">
        <f>+C21*100/$J$21</f>
        <v>66.311103045578122</v>
      </c>
      <c r="D22" s="46">
        <f>+D21*100/$J$21</f>
        <v>4.2708842055800851</v>
      </c>
      <c r="E22" s="46">
        <f>+E21*100/$J$21</f>
        <v>11.400125504612625</v>
      </c>
      <c r="F22" s="46">
        <f>+F21*100/$J$21</f>
        <v>6.265643447618535</v>
      </c>
      <c r="G22" s="46">
        <f>+G21*100/$J$21</f>
        <v>6.4751403115225281E-3</v>
      </c>
      <c r="H22" s="47">
        <f>+H21/J21*100</f>
        <v>88.254231343700866</v>
      </c>
      <c r="I22" s="46">
        <f>+I21*100/$J$21</f>
        <v>11.745768656299106</v>
      </c>
      <c r="J22" s="47">
        <f>+J21*100/$J$21</f>
        <v>100</v>
      </c>
    </row>
    <row r="23" spans="2:10">
      <c r="C23" s="28"/>
      <c r="D23" s="28"/>
      <c r="E23" s="28"/>
      <c r="F23" s="28"/>
      <c r="G23" s="28"/>
      <c r="H23" s="28"/>
      <c r="I23" s="28"/>
      <c r="J23" s="28"/>
    </row>
    <row r="24" spans="2:10" ht="31.5">
      <c r="B24" s="38" t="s">
        <v>8</v>
      </c>
      <c r="C24" s="39">
        <f>+AVERAGE(C8:C19)</f>
        <v>1720172337.6844442</v>
      </c>
      <c r="D24" s="39">
        <f t="shared" ref="D24:I24" si="3">+AVERAGE(D8:D19)</f>
        <v>110790750.42444447</v>
      </c>
      <c r="E24" s="39">
        <f>+AVERAGE(E8:E19)</f>
        <v>295729970.37444448</v>
      </c>
      <c r="F24" s="39">
        <f t="shared" si="3"/>
        <v>162536680.00333336</v>
      </c>
      <c r="G24" s="39">
        <f t="shared" si="3"/>
        <v>167971.22555555555</v>
      </c>
      <c r="H24" s="24">
        <f t="shared" si="3"/>
        <v>2289397709.7122216</v>
      </c>
      <c r="I24" s="40">
        <f t="shared" si="3"/>
        <v>304696278.59333336</v>
      </c>
      <c r="J24" s="24">
        <f>+AVERAGE(J8:J19)</f>
        <v>2594093988.3055553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"/>
  <sheetViews>
    <sheetView showGridLines="0" workbookViewId="0">
      <selection activeCell="E17" sqref="E17"/>
    </sheetView>
  </sheetViews>
  <sheetFormatPr baseColWidth="10" defaultRowHeight="15.75"/>
  <cols>
    <col min="1" max="1" width="1.7109375" style="25" customWidth="1"/>
    <col min="2" max="2" width="11.42578125" style="25"/>
    <col min="3" max="3" width="23.85546875" style="25" customWidth="1"/>
    <col min="4" max="4" width="18.7109375" style="25" customWidth="1"/>
    <col min="5" max="5" width="20.7109375" style="25" customWidth="1"/>
    <col min="6" max="7" width="11.42578125" style="25" customWidth="1"/>
    <col min="8" max="16384" width="11.42578125" style="25"/>
  </cols>
  <sheetData>
    <row r="1" spans="2:22">
      <c r="V1" s="26"/>
    </row>
    <row r="2" spans="2:22">
      <c r="B2" s="2" t="s">
        <v>43</v>
      </c>
      <c r="E2" s="27" t="s">
        <v>82</v>
      </c>
      <c r="V2" s="26"/>
    </row>
    <row r="3" spans="2:22">
      <c r="V3" s="26"/>
    </row>
    <row r="6" spans="2:22" ht="35.25" customHeight="1">
      <c r="B6" s="144" t="s">
        <v>64</v>
      </c>
      <c r="C6" s="144"/>
      <c r="D6" s="144"/>
      <c r="E6" s="144"/>
    </row>
    <row r="7" spans="2:22" ht="15" customHeight="1">
      <c r="B7" s="145" t="s">
        <v>10</v>
      </c>
      <c r="C7" s="145"/>
      <c r="D7" s="145"/>
      <c r="E7" s="145"/>
    </row>
    <row r="8" spans="2:22" ht="54.95" customHeight="1">
      <c r="B8" s="49" t="s">
        <v>0</v>
      </c>
      <c r="C8" s="5" t="s">
        <v>6</v>
      </c>
      <c r="D8" s="21" t="s">
        <v>65</v>
      </c>
      <c r="E8" s="21" t="s">
        <v>66</v>
      </c>
    </row>
    <row r="9" spans="2:22">
      <c r="B9" s="3">
        <v>44562</v>
      </c>
      <c r="C9" s="50">
        <f>+'1. Rec Mensual y Acumulada 2022'!J8</f>
        <v>2010060134.78</v>
      </c>
      <c r="D9" s="51">
        <v>10.52</v>
      </c>
      <c r="E9" s="51">
        <v>63.99</v>
      </c>
    </row>
    <row r="10" spans="2:22">
      <c r="B10" s="3">
        <v>44593</v>
      </c>
      <c r="C10" s="52">
        <v>2042395123.1800003</v>
      </c>
      <c r="D10" s="7">
        <f t="shared" ref="D10:D17" si="0">+(C10/C9-1)*100</f>
        <v>1.6086577630444632</v>
      </c>
      <c r="E10" s="7">
        <v>51.18</v>
      </c>
    </row>
    <row r="11" spans="2:22">
      <c r="B11" s="3">
        <v>44621</v>
      </c>
      <c r="C11" s="50">
        <f>+'1. Rec Mensual y Acumulada 2022'!J10</f>
        <v>2777621458.3199997</v>
      </c>
      <c r="D11" s="51">
        <f t="shared" si="0"/>
        <v>35.998241809119435</v>
      </c>
      <c r="E11" s="51">
        <v>71.790000000000006</v>
      </c>
    </row>
    <row r="12" spans="2:22">
      <c r="B12" s="3">
        <v>44652</v>
      </c>
      <c r="C12" s="52">
        <f>+'1. Rec Mensual y Acumulada 2022'!J11</f>
        <v>2361924282.5299997</v>
      </c>
      <c r="D12" s="7">
        <f t="shared" si="0"/>
        <v>-14.965940536815548</v>
      </c>
      <c r="E12" s="7">
        <v>59.62</v>
      </c>
    </row>
    <row r="13" spans="2:22">
      <c r="B13" s="3">
        <v>44682</v>
      </c>
      <c r="C13" s="50">
        <f>+'1. Rec Mensual y Acumulada 2022'!J12</f>
        <v>2462123733.6299996</v>
      </c>
      <c r="D13" s="51">
        <f t="shared" si="0"/>
        <v>4.242280408441812</v>
      </c>
      <c r="E13" s="51">
        <v>83.55</v>
      </c>
    </row>
    <row r="14" spans="2:22">
      <c r="B14" s="3">
        <v>44713</v>
      </c>
      <c r="C14" s="52">
        <f>+'1. Rec Mensual y Acumulada 2022'!J13</f>
        <v>2519801042.5099998</v>
      </c>
      <c r="D14" s="7">
        <f t="shared" si="0"/>
        <v>2.3425836846535875</v>
      </c>
      <c r="E14" s="7">
        <v>68</v>
      </c>
    </row>
    <row r="15" spans="2:22">
      <c r="B15" s="3">
        <v>44743</v>
      </c>
      <c r="C15" s="50">
        <f>+'1. Rec Mensual y Acumulada 2022'!J14</f>
        <v>2974986156.6599998</v>
      </c>
      <c r="D15" s="51">
        <f t="shared" si="0"/>
        <v>18.064327558837157</v>
      </c>
      <c r="E15" s="51">
        <v>85.7</v>
      </c>
    </row>
    <row r="16" spans="2:22">
      <c r="B16" s="3">
        <v>44774</v>
      </c>
      <c r="C16" s="52">
        <f>+'1. Rec Mensual y Acumulada 2022'!J15</f>
        <v>3092355995.9400005</v>
      </c>
      <c r="D16" s="7">
        <f t="shared" si="0"/>
        <v>3.9452230396853638</v>
      </c>
      <c r="E16" s="7">
        <v>86.57</v>
      </c>
    </row>
    <row r="17" spans="2:5">
      <c r="B17" s="3">
        <v>44805</v>
      </c>
      <c r="C17" s="50">
        <f>+'1. Rec Mensual y Acumulada 2022'!J16</f>
        <v>3105577967.1999998</v>
      </c>
      <c r="D17" s="51">
        <f>+(C17/C16-1)*100</f>
        <v>0.42756950614220024</v>
      </c>
      <c r="E17" s="51">
        <v>77.81</v>
      </c>
    </row>
    <row r="18" spans="2:5">
      <c r="B18" s="3">
        <v>44835</v>
      </c>
      <c r="C18" s="52"/>
      <c r="D18" s="7"/>
      <c r="E18" s="7"/>
    </row>
    <row r="19" spans="2:5">
      <c r="B19" s="3">
        <v>44866</v>
      </c>
      <c r="C19" s="50"/>
      <c r="D19" s="51"/>
      <c r="E19" s="51"/>
    </row>
    <row r="20" spans="2:5">
      <c r="B20" s="3">
        <v>44896</v>
      </c>
      <c r="C20" s="52"/>
      <c r="D20" s="7"/>
      <c r="E20" s="7"/>
    </row>
    <row r="21" spans="2:5" ht="35.1" customHeight="1">
      <c r="B21" s="4" t="s">
        <v>6</v>
      </c>
      <c r="C21" s="18">
        <f>SUM(C9:C20)</f>
        <v>23346845894.75</v>
      </c>
      <c r="D21" s="53"/>
      <c r="E21" s="54"/>
    </row>
    <row r="22" spans="2:5">
      <c r="C22" s="55"/>
      <c r="D22" s="55"/>
      <c r="E22" s="55"/>
    </row>
  </sheetData>
  <mergeCells count="2">
    <mergeCell ref="B6:E6"/>
    <mergeCell ref="B7:E7"/>
  </mergeCells>
  <conditionalFormatting sqref="D9:E9 C10 E11 C12 E13 E15 E17 E19 C14 C18 C16 C20">
    <cfRule type="cellIs" dxfId="151" priority="29" stopIfTrue="1" operator="lessThan">
      <formula>0</formula>
    </cfRule>
  </conditionalFormatting>
  <conditionalFormatting sqref="E10 E12 E14 E16 E18 E20">
    <cfRule type="cellIs" dxfId="150" priority="23" stopIfTrue="1" operator="lessThan">
      <formula>0</formula>
    </cfRule>
  </conditionalFormatting>
  <conditionalFormatting sqref="D11 D13 D15 D17 D19">
    <cfRule type="cellIs" dxfId="149" priority="2" stopIfTrue="1" operator="lessThan">
      <formula>0</formula>
    </cfRule>
  </conditionalFormatting>
  <conditionalFormatting sqref="D10 D12 D14 D16 D18 D20">
    <cfRule type="cellIs" dxfId="14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2"/>
  <sheetViews>
    <sheetView showGridLines="0" zoomScale="110" zoomScaleNormal="110" workbookViewId="0">
      <selection activeCell="K8" sqref="K8"/>
    </sheetView>
  </sheetViews>
  <sheetFormatPr baseColWidth="10" defaultRowHeight="15.75"/>
  <cols>
    <col min="1" max="1" width="1.7109375" style="25" customWidth="1"/>
    <col min="2" max="2" width="3.7109375" style="25" customWidth="1"/>
    <col min="3" max="3" width="36.7109375" style="25" customWidth="1"/>
    <col min="4" max="5" width="19.7109375" style="25" customWidth="1"/>
    <col min="6" max="6" width="19.5703125" style="25" customWidth="1"/>
    <col min="7" max="7" width="11.7109375" style="25" bestFit="1" customWidth="1"/>
    <col min="8" max="8" width="1.7109375" style="25" customWidth="1"/>
    <col min="9" max="9" width="17.7109375" style="25" customWidth="1"/>
    <col min="10" max="10" width="18.85546875" style="25" customWidth="1"/>
    <col min="11" max="11" width="11.7109375" style="25" bestFit="1" customWidth="1"/>
    <col min="12" max="12" width="12" style="25" bestFit="1" customWidth="1"/>
    <col min="13" max="16384" width="11.42578125" style="25"/>
  </cols>
  <sheetData>
    <row r="2" spans="2:13">
      <c r="B2" s="2" t="s">
        <v>43</v>
      </c>
      <c r="E2" s="27" t="s">
        <v>82</v>
      </c>
    </row>
    <row r="4" spans="2:13" ht="30" customHeight="1">
      <c r="B4" s="150" t="s">
        <v>83</v>
      </c>
      <c r="C4" s="150"/>
      <c r="D4" s="150"/>
      <c r="E4" s="150"/>
      <c r="F4" s="150"/>
      <c r="G4" s="150"/>
      <c r="H4" s="150"/>
      <c r="I4" s="150"/>
      <c r="J4" s="150"/>
      <c r="K4" s="150"/>
    </row>
    <row r="5" spans="2:13" ht="15" customHeight="1">
      <c r="B5" s="157"/>
      <c r="C5" s="157"/>
      <c r="D5" s="157"/>
    </row>
    <row r="6" spans="2:13" ht="33" customHeight="1">
      <c r="B6" s="160" t="s">
        <v>11</v>
      </c>
      <c r="C6" s="161"/>
      <c r="D6" s="146" t="s">
        <v>84</v>
      </c>
      <c r="E6" s="146" t="s">
        <v>79</v>
      </c>
      <c r="F6" s="158" t="s">
        <v>57</v>
      </c>
      <c r="G6" s="159"/>
      <c r="I6" s="146" t="s">
        <v>85</v>
      </c>
      <c r="J6" s="158" t="s">
        <v>56</v>
      </c>
      <c r="K6" s="159"/>
    </row>
    <row r="7" spans="2:13" ht="23.25" customHeight="1">
      <c r="B7" s="162"/>
      <c r="C7" s="163"/>
      <c r="D7" s="147"/>
      <c r="E7" s="147"/>
      <c r="F7" s="56" t="s">
        <v>58</v>
      </c>
      <c r="G7" s="56" t="s">
        <v>59</v>
      </c>
      <c r="I7" s="147"/>
      <c r="J7" s="56" t="s">
        <v>58</v>
      </c>
      <c r="K7" s="56" t="s">
        <v>59</v>
      </c>
    </row>
    <row r="8" spans="2:13" s="28" customFormat="1" ht="21.95" customHeight="1">
      <c r="B8" s="155" t="s">
        <v>12</v>
      </c>
      <c r="C8" s="156"/>
      <c r="D8" s="52">
        <f>+D9+D10</f>
        <v>2132761327.0799999</v>
      </c>
      <c r="E8" s="52">
        <f>+E9+E10</f>
        <v>2082165923.04</v>
      </c>
      <c r="F8" s="57">
        <f>+D8-E8</f>
        <v>50595404.039999962</v>
      </c>
      <c r="G8" s="7">
        <f>+(D8/E8-1)*100</f>
        <v>2.4299410282409006</v>
      </c>
      <c r="H8" s="6"/>
      <c r="I8" s="52">
        <f>+I9+I10</f>
        <v>1205104912.6300001</v>
      </c>
      <c r="J8" s="52">
        <f>+J9+J10</f>
        <v>927656414.45000005</v>
      </c>
      <c r="K8" s="7">
        <f>+(D8/I8-1)*100</f>
        <v>76.97723283074987</v>
      </c>
      <c r="L8" s="58"/>
      <c r="M8" s="59"/>
    </row>
    <row r="9" spans="2:13" s="28" customFormat="1" ht="21.95" customHeight="1">
      <c r="B9" s="60"/>
      <c r="C9" s="61" t="s">
        <v>44</v>
      </c>
      <c r="D9" s="62">
        <v>610476962.39999998</v>
      </c>
      <c r="E9" s="62">
        <v>631981176.01999986</v>
      </c>
      <c r="F9" s="63">
        <f>+D9-E9</f>
        <v>-21504213.619999886</v>
      </c>
      <c r="G9" s="64">
        <f>+(D9/E9-1)*100</f>
        <v>-3.4026667938792166</v>
      </c>
      <c r="H9" s="64"/>
      <c r="I9" s="65">
        <v>348903908.76999998</v>
      </c>
      <c r="J9" s="65">
        <f t="shared" ref="J9:J17" si="0">+D9-I9</f>
        <v>261573053.63</v>
      </c>
      <c r="K9" s="64">
        <f>+(D9/I9-1)*100</f>
        <v>74.969940735869159</v>
      </c>
      <c r="L9" s="58"/>
      <c r="M9" s="59"/>
    </row>
    <row r="10" spans="2:13" s="28" customFormat="1" ht="21.95" customHeight="1">
      <c r="B10" s="60"/>
      <c r="C10" s="61" t="s">
        <v>45</v>
      </c>
      <c r="D10" s="62">
        <v>1522284364.6800001</v>
      </c>
      <c r="E10" s="62">
        <v>1450184747.02</v>
      </c>
      <c r="F10" s="63">
        <f>+D10-E10</f>
        <v>72099617.660000086</v>
      </c>
      <c r="G10" s="8">
        <f>+(D10/E10-1)*100</f>
        <v>4.9717539650143472</v>
      </c>
      <c r="H10" s="8"/>
      <c r="I10" s="65">
        <v>856201003.86000001</v>
      </c>
      <c r="J10" s="65">
        <f t="shared" si="0"/>
        <v>666083360.82000005</v>
      </c>
      <c r="K10" s="8">
        <f>+(D10/I10-1)*100</f>
        <v>77.795209047537313</v>
      </c>
      <c r="L10" s="58"/>
      <c r="M10" s="59"/>
    </row>
    <row r="11" spans="2:13" s="28" customFormat="1" ht="21.95" customHeight="1">
      <c r="B11" s="155" t="s">
        <v>13</v>
      </c>
      <c r="C11" s="156"/>
      <c r="D11" s="52">
        <v>71869566.140000001</v>
      </c>
      <c r="E11" s="52">
        <v>105320171.13000001</v>
      </c>
      <c r="F11" s="57">
        <f>+D11-E11</f>
        <v>-33450604.99000001</v>
      </c>
      <c r="G11" s="7">
        <f>+(D11/E11-1)*100</f>
        <v>-31.760872234731629</v>
      </c>
      <c r="H11" s="66"/>
      <c r="I11" s="52">
        <v>50809650.450000003</v>
      </c>
      <c r="J11" s="52">
        <f t="shared" si="0"/>
        <v>21059915.689999998</v>
      </c>
      <c r="K11" s="7">
        <f t="shared" ref="K11:K20" si="1">+(D11/I11-1)*100</f>
        <v>41.448652969428167</v>
      </c>
      <c r="L11" s="58"/>
    </row>
    <row r="12" spans="2:13" s="28" customFormat="1" ht="21.95" customHeight="1">
      <c r="B12" s="151" t="s">
        <v>14</v>
      </c>
      <c r="C12" s="152"/>
      <c r="D12" s="67">
        <v>280606886.69</v>
      </c>
      <c r="E12" s="67">
        <v>333308103</v>
      </c>
      <c r="F12" s="68">
        <f t="shared" ref="F11:F16" si="2">+D12-E12</f>
        <v>-52701216.310000002</v>
      </c>
      <c r="G12" s="69">
        <f>+(D12/E12-1)*100</f>
        <v>-15.811561685915565</v>
      </c>
      <c r="H12" s="69"/>
      <c r="I12" s="65">
        <v>142773204.63</v>
      </c>
      <c r="J12" s="68">
        <f t="shared" si="0"/>
        <v>137833682.06</v>
      </c>
      <c r="K12" s="69">
        <f>+(D12/I12-1)*100</f>
        <v>96.540301394228095</v>
      </c>
      <c r="L12" s="58"/>
    </row>
    <row r="13" spans="2:13" s="28" customFormat="1" ht="21.95" customHeight="1">
      <c r="B13" s="155" t="s">
        <v>15</v>
      </c>
      <c r="C13" s="156"/>
      <c r="D13" s="52">
        <v>235618480.93000001</v>
      </c>
      <c r="E13" s="52">
        <v>199790138.88</v>
      </c>
      <c r="F13" s="57">
        <f t="shared" si="2"/>
        <v>35828342.050000012</v>
      </c>
      <c r="G13" s="7">
        <f t="shared" ref="G11:G19" si="3">+(D13/E13-1)*100</f>
        <v>17.932988209953436</v>
      </c>
      <c r="H13" s="69"/>
      <c r="I13" s="52">
        <v>116892550.08</v>
      </c>
      <c r="J13" s="57">
        <f t="shared" si="0"/>
        <v>118725930.85000001</v>
      </c>
      <c r="K13" s="7">
        <f>+(D13/I13-1)*100</f>
        <v>101.56843252093077</v>
      </c>
      <c r="L13" s="58"/>
    </row>
    <row r="14" spans="2:13" s="28" customFormat="1" ht="21.95" customHeight="1">
      <c r="B14" s="151" t="s">
        <v>16</v>
      </c>
      <c r="C14" s="152"/>
      <c r="D14" s="67">
        <v>281255.84999999998</v>
      </c>
      <c r="E14" s="67">
        <v>272607.82</v>
      </c>
      <c r="F14" s="65">
        <f t="shared" si="2"/>
        <v>8648.0299999999697</v>
      </c>
      <c r="G14" s="70">
        <f t="shared" si="3"/>
        <v>3.1723337943863728</v>
      </c>
      <c r="H14" s="69"/>
      <c r="I14" s="65">
        <v>62573.07</v>
      </c>
      <c r="J14" s="68">
        <f t="shared" si="0"/>
        <v>218682.77999999997</v>
      </c>
      <c r="K14" s="70">
        <f>+(D14/I14-1)*100</f>
        <v>349.4838594302629</v>
      </c>
      <c r="L14" s="58"/>
    </row>
    <row r="15" spans="2:13" s="28" customFormat="1" ht="21.95" customHeight="1">
      <c r="B15" s="153" t="s">
        <v>7</v>
      </c>
      <c r="C15" s="154"/>
      <c r="D15" s="71">
        <f>+D8+D11+D12+D13+D14</f>
        <v>2721137516.6899996</v>
      </c>
      <c r="E15" s="71">
        <f>+E8+E11+E12+E13+E14</f>
        <v>2720856943.8700004</v>
      </c>
      <c r="F15" s="72">
        <f t="shared" si="2"/>
        <v>280572.81999921799</v>
      </c>
      <c r="G15" s="73">
        <f t="shared" si="3"/>
        <v>1.0311928402972903E-2</v>
      </c>
      <c r="H15" s="69"/>
      <c r="I15" s="74">
        <f>+I8+I11+I12+I13+I14</f>
        <v>1515642890.8599999</v>
      </c>
      <c r="J15" s="71">
        <f t="shared" si="0"/>
        <v>1205494625.8299997</v>
      </c>
      <c r="K15" s="73">
        <f>+(D15/I15-1)*100</f>
        <v>79.536850870324912</v>
      </c>
      <c r="L15" s="58"/>
    </row>
    <row r="16" spans="2:13" s="28" customFormat="1" ht="21.95" customHeight="1">
      <c r="B16" s="151" t="s">
        <v>17</v>
      </c>
      <c r="C16" s="152"/>
      <c r="D16" s="62">
        <f>+SUM(D17:D19)</f>
        <v>384440450.50999999</v>
      </c>
      <c r="E16" s="62">
        <f>+SUM(E17:E19)</f>
        <v>371499052.07000005</v>
      </c>
      <c r="F16" s="68">
        <f t="shared" si="2"/>
        <v>12941398.439999938</v>
      </c>
      <c r="G16" s="69">
        <f t="shared" si="3"/>
        <v>3.4835616316892803</v>
      </c>
      <c r="H16" s="64"/>
      <c r="I16" s="62">
        <f>+I17+I19+I18</f>
        <v>230935966.11000001</v>
      </c>
      <c r="J16" s="68">
        <f>+D16-I16</f>
        <v>153504484.39999998</v>
      </c>
      <c r="K16" s="69">
        <f t="shared" si="1"/>
        <v>66.470583593238274</v>
      </c>
      <c r="L16" s="58"/>
    </row>
    <row r="17" spans="1:12" s="28" customFormat="1" ht="21.95" customHeight="1">
      <c r="A17" s="75"/>
      <c r="B17" s="76"/>
      <c r="C17" s="77" t="s">
        <v>18</v>
      </c>
      <c r="D17" s="62">
        <v>307406474.86000001</v>
      </c>
      <c r="E17" s="62">
        <v>295322810.60000002</v>
      </c>
      <c r="F17" s="63">
        <f t="shared" ref="F17:F19" si="4">+D17-E17</f>
        <v>12083664.25999999</v>
      </c>
      <c r="G17" s="64">
        <f t="shared" si="3"/>
        <v>4.0916799604642451</v>
      </c>
      <c r="H17" s="69"/>
      <c r="I17" s="65">
        <v>192914441.72999999</v>
      </c>
      <c r="J17" s="63">
        <f t="shared" si="0"/>
        <v>114492033.13000003</v>
      </c>
      <c r="K17" s="64">
        <f t="shared" si="1"/>
        <v>59.348606617145471</v>
      </c>
      <c r="L17" s="58"/>
    </row>
    <row r="18" spans="1:12" s="28" customFormat="1" ht="21.95" customHeight="1">
      <c r="A18" s="75"/>
      <c r="B18" s="78"/>
      <c r="C18" s="77" t="s">
        <v>20</v>
      </c>
      <c r="D18" s="79">
        <v>31178542.940000001</v>
      </c>
      <c r="E18" s="79">
        <v>37034233.629999995</v>
      </c>
      <c r="F18" s="63">
        <f>+D18-E18</f>
        <v>-5855690.6899999939</v>
      </c>
      <c r="G18" s="64">
        <f t="shared" si="3"/>
        <v>-15.811561671567919</v>
      </c>
      <c r="H18" s="69"/>
      <c r="I18" s="80">
        <v>15863689.390000001</v>
      </c>
      <c r="J18" s="63">
        <f>+D18-I18</f>
        <v>15314853.550000001</v>
      </c>
      <c r="K18" s="64">
        <f t="shared" si="1"/>
        <v>96.540301398324345</v>
      </c>
      <c r="L18" s="58"/>
    </row>
    <row r="19" spans="1:12" s="28" customFormat="1" ht="21.95" customHeight="1">
      <c r="A19" s="75"/>
      <c r="B19" s="81"/>
      <c r="C19" s="77" t="s">
        <v>19</v>
      </c>
      <c r="D19" s="67">
        <v>45855432.710000001</v>
      </c>
      <c r="E19" s="67">
        <v>39142007.840000004</v>
      </c>
      <c r="F19" s="63">
        <f t="shared" si="4"/>
        <v>6713424.8699999973</v>
      </c>
      <c r="G19" s="64">
        <f t="shared" si="3"/>
        <v>17.151457578370355</v>
      </c>
      <c r="H19" s="69"/>
      <c r="I19" s="68">
        <v>22157834.989999998</v>
      </c>
      <c r="J19" s="63">
        <f t="shared" ref="J19" si="5">+D19-I19</f>
        <v>23697597.720000003</v>
      </c>
      <c r="K19" s="64">
        <f t="shared" si="1"/>
        <v>106.94906668767463</v>
      </c>
      <c r="L19" s="58"/>
    </row>
    <row r="20" spans="1:12" s="28" customFormat="1" ht="35.1" customHeight="1">
      <c r="A20" s="75"/>
      <c r="B20" s="148" t="s">
        <v>21</v>
      </c>
      <c r="C20" s="149"/>
      <c r="D20" s="82">
        <f>+D15+D16</f>
        <v>3105577967.1999998</v>
      </c>
      <c r="E20" s="82">
        <f>+E15+E16</f>
        <v>3092355995.9400005</v>
      </c>
      <c r="F20" s="83">
        <f>+F15+F16</f>
        <v>13221971.259999156</v>
      </c>
      <c r="G20" s="84">
        <f>+(D20/E20-1)*100</f>
        <v>0.42756950614220024</v>
      </c>
      <c r="H20" s="69"/>
      <c r="I20" s="83">
        <f>+I15+I16</f>
        <v>1746578856.9699998</v>
      </c>
      <c r="J20" s="85">
        <f>+J15+J16</f>
        <v>1358999110.2299995</v>
      </c>
      <c r="K20" s="84">
        <f t="shared" si="1"/>
        <v>77.809204251310987</v>
      </c>
      <c r="L20" s="58"/>
    </row>
    <row r="21" spans="1:12">
      <c r="B21" s="55"/>
      <c r="C21" s="55"/>
      <c r="D21" s="55"/>
      <c r="E21" s="55"/>
      <c r="G21" s="55"/>
      <c r="H21" s="86"/>
      <c r="K21" s="55"/>
    </row>
    <row r="22" spans="1:12">
      <c r="F22" s="87"/>
    </row>
  </sheetData>
  <mergeCells count="16">
    <mergeCell ref="I6:I7"/>
    <mergeCell ref="B20:C20"/>
    <mergeCell ref="B4:K4"/>
    <mergeCell ref="B14:C14"/>
    <mergeCell ref="B15:C15"/>
    <mergeCell ref="B16:C16"/>
    <mergeCell ref="B8:C8"/>
    <mergeCell ref="B11:C11"/>
    <mergeCell ref="B12:C12"/>
    <mergeCell ref="B13:C13"/>
    <mergeCell ref="B5:D5"/>
    <mergeCell ref="F6:G6"/>
    <mergeCell ref="J6:K6"/>
    <mergeCell ref="B6:C7"/>
    <mergeCell ref="D6:D7"/>
    <mergeCell ref="E6:E7"/>
  </mergeCells>
  <conditionalFormatting sqref="H8 G17:H19 K17:K19 H20">
    <cfRule type="cellIs" dxfId="147" priority="50" stopIfTrue="1" operator="lessThan">
      <formula>0</formula>
    </cfRule>
  </conditionalFormatting>
  <conditionalFormatting sqref="G9:H10">
    <cfRule type="cellIs" dxfId="146" priority="46" stopIfTrue="1" operator="lessThan">
      <formula>0</formula>
    </cfRule>
  </conditionalFormatting>
  <conditionalFormatting sqref="K20">
    <cfRule type="cellIs" dxfId="145" priority="41" stopIfTrue="1" operator="lessThan">
      <formula>0</formula>
    </cfRule>
  </conditionalFormatting>
  <conditionalFormatting sqref="G12:H12 H11 G14:H16 H13:H15">
    <cfRule type="cellIs" dxfId="144" priority="44" stopIfTrue="1" operator="lessThan">
      <formula>0</formula>
    </cfRule>
  </conditionalFormatting>
  <conditionalFormatting sqref="K9:K10">
    <cfRule type="cellIs" dxfId="143" priority="39" stopIfTrue="1" operator="lessThan">
      <formula>0</formula>
    </cfRule>
  </conditionalFormatting>
  <conditionalFormatting sqref="K12 K14:K16">
    <cfRule type="cellIs" dxfId="142" priority="38" stopIfTrue="1" operator="lessThan">
      <formula>0</formula>
    </cfRule>
  </conditionalFormatting>
  <conditionalFormatting sqref="B8">
    <cfRule type="cellIs" dxfId="141" priority="25" stopIfTrue="1" operator="lessThan">
      <formula>0</formula>
    </cfRule>
  </conditionalFormatting>
  <conditionalFormatting sqref="I8:J8">
    <cfRule type="cellIs" dxfId="140" priority="21" stopIfTrue="1" operator="lessThan">
      <formula>0</formula>
    </cfRule>
  </conditionalFormatting>
  <conditionalFormatting sqref="K8">
    <cfRule type="cellIs" dxfId="139" priority="19" stopIfTrue="1" operator="lessThan">
      <formula>0</formula>
    </cfRule>
  </conditionalFormatting>
  <conditionalFormatting sqref="B11">
    <cfRule type="cellIs" dxfId="138" priority="18" stopIfTrue="1" operator="lessThan">
      <formula>0</formula>
    </cfRule>
  </conditionalFormatting>
  <conditionalFormatting sqref="D11">
    <cfRule type="cellIs" dxfId="137" priority="17" stopIfTrue="1" operator="lessThan">
      <formula>0</formula>
    </cfRule>
  </conditionalFormatting>
  <conditionalFormatting sqref="I11:J11">
    <cfRule type="cellIs" dxfId="136" priority="16" stopIfTrue="1" operator="lessThan">
      <formula>0</formula>
    </cfRule>
  </conditionalFormatting>
  <conditionalFormatting sqref="K11">
    <cfRule type="cellIs" dxfId="135" priority="15" stopIfTrue="1" operator="lessThan">
      <formula>0</formula>
    </cfRule>
  </conditionalFormatting>
  <conditionalFormatting sqref="B13">
    <cfRule type="cellIs" dxfId="134" priority="13" stopIfTrue="1" operator="lessThan">
      <formula>0</formula>
    </cfRule>
  </conditionalFormatting>
  <conditionalFormatting sqref="D13">
    <cfRule type="cellIs" dxfId="133" priority="12" stopIfTrue="1" operator="lessThan">
      <formula>0</formula>
    </cfRule>
  </conditionalFormatting>
  <conditionalFormatting sqref="G13">
    <cfRule type="cellIs" dxfId="132" priority="10" stopIfTrue="1" operator="lessThan">
      <formula>0</formula>
    </cfRule>
  </conditionalFormatting>
  <conditionalFormatting sqref="I13">
    <cfRule type="cellIs" dxfId="131" priority="9" stopIfTrue="1" operator="lessThan">
      <formula>0</formula>
    </cfRule>
  </conditionalFormatting>
  <conditionalFormatting sqref="K13">
    <cfRule type="cellIs" dxfId="130" priority="8" stopIfTrue="1" operator="lessThan">
      <formula>0</formula>
    </cfRule>
  </conditionalFormatting>
  <conditionalFormatting sqref="D8:E8">
    <cfRule type="cellIs" dxfId="129" priority="6" stopIfTrue="1" operator="lessThan">
      <formula>0</formula>
    </cfRule>
  </conditionalFormatting>
  <conditionalFormatting sqref="G11">
    <cfRule type="cellIs" dxfId="128" priority="5" stopIfTrue="1" operator="lessThan">
      <formula>0</formula>
    </cfRule>
  </conditionalFormatting>
  <conditionalFormatting sqref="G8">
    <cfRule type="cellIs" dxfId="127" priority="4" stopIfTrue="1" operator="lessThan">
      <formula>0</formula>
    </cfRule>
  </conditionalFormatting>
  <conditionalFormatting sqref="E11">
    <cfRule type="cellIs" dxfId="126" priority="3" stopIfTrue="1" operator="lessThan">
      <formula>0</formula>
    </cfRule>
  </conditionalFormatting>
  <conditionalFormatting sqref="E13">
    <cfRule type="cellIs" dxfId="125" priority="2" stopIfTrue="1" operator="lessThan">
      <formula>0</formula>
    </cfRule>
  </conditionalFormatting>
  <conditionalFormatting sqref="G20">
    <cfRule type="cellIs" dxfId="124" priority="1" stopIfTrue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1"/>
  <sheetViews>
    <sheetView showGridLines="0" topLeftCell="B19" workbookViewId="0">
      <selection activeCell="F21" sqref="F21"/>
    </sheetView>
  </sheetViews>
  <sheetFormatPr baseColWidth="10" defaultRowHeight="15.75"/>
  <cols>
    <col min="1" max="1" width="1.7109375" style="25" customWidth="1"/>
    <col min="2" max="2" width="3.7109375" style="25" customWidth="1"/>
    <col min="3" max="3" width="43.42578125" style="25" customWidth="1"/>
    <col min="4" max="6" width="20.7109375" style="25" customWidth="1"/>
    <col min="7" max="7" width="18.5703125" style="25" customWidth="1"/>
    <col min="8" max="16384" width="11.42578125" style="25"/>
  </cols>
  <sheetData>
    <row r="2" spans="2:7">
      <c r="B2" s="2" t="s">
        <v>43</v>
      </c>
      <c r="D2" s="27" t="s">
        <v>82</v>
      </c>
    </row>
    <row r="5" spans="2:7" ht="30" customHeight="1">
      <c r="C5" s="144" t="s">
        <v>76</v>
      </c>
      <c r="D5" s="144"/>
      <c r="E5" s="144"/>
      <c r="F5" s="144"/>
      <c r="G5" s="144"/>
    </row>
    <row r="6" spans="2:7" ht="15" customHeight="1">
      <c r="C6" s="81"/>
      <c r="D6" s="164" t="s">
        <v>10</v>
      </c>
      <c r="E6" s="164"/>
      <c r="F6" s="164"/>
      <c r="G6" s="164"/>
    </row>
    <row r="7" spans="2:7" ht="50.1" customHeight="1">
      <c r="B7" s="160" t="s">
        <v>11</v>
      </c>
      <c r="C7" s="161"/>
      <c r="D7" s="146" t="s">
        <v>86</v>
      </c>
      <c r="E7" s="146" t="s">
        <v>87</v>
      </c>
      <c r="F7" s="158" t="s">
        <v>55</v>
      </c>
      <c r="G7" s="159"/>
    </row>
    <row r="8" spans="2:7" ht="26.25" customHeight="1">
      <c r="B8" s="162"/>
      <c r="C8" s="163"/>
      <c r="D8" s="147"/>
      <c r="E8" s="147"/>
      <c r="F8" s="48" t="s">
        <v>58</v>
      </c>
      <c r="G8" s="21" t="s">
        <v>59</v>
      </c>
    </row>
    <row r="9" spans="2:7" ht="21.95" customHeight="1">
      <c r="B9" s="155" t="s">
        <v>12</v>
      </c>
      <c r="C9" s="156"/>
      <c r="D9" s="52">
        <f>+D10+D11</f>
        <v>15481551039.16</v>
      </c>
      <c r="E9" s="88">
        <f>+E10+E11</f>
        <v>8841002391.8899994</v>
      </c>
      <c r="F9" s="57">
        <f>+D9-E9</f>
        <v>6640548647.2700005</v>
      </c>
      <c r="G9" s="7">
        <f>+(D9/E9-1)*100</f>
        <v>75.110811567718699</v>
      </c>
    </row>
    <row r="10" spans="2:7" ht="21.95" customHeight="1">
      <c r="B10" s="89"/>
      <c r="C10" s="90" t="s">
        <v>44</v>
      </c>
      <c r="D10" s="91">
        <v>4568813490.4099998</v>
      </c>
      <c r="E10" s="92">
        <v>2574489021.6799998</v>
      </c>
      <c r="F10" s="93">
        <f t="shared" ref="F10:F20" si="0">+D10-E10</f>
        <v>1994324468.73</v>
      </c>
      <c r="G10" s="94">
        <f t="shared" ref="G10:G20" si="1">+(D10/E10-1)*100</f>
        <v>77.464865918464483</v>
      </c>
    </row>
    <row r="11" spans="2:7" ht="21.95" customHeight="1">
      <c r="B11" s="89"/>
      <c r="C11" s="90" t="s">
        <v>45</v>
      </c>
      <c r="D11" s="91">
        <v>10912737548.75</v>
      </c>
      <c r="E11" s="92">
        <v>6266513370.2099991</v>
      </c>
      <c r="F11" s="93">
        <f t="shared" si="0"/>
        <v>4646224178.5400009</v>
      </c>
      <c r="G11" s="95">
        <f t="shared" si="1"/>
        <v>74.143688907254329</v>
      </c>
    </row>
    <row r="12" spans="2:7" ht="21.95" customHeight="1">
      <c r="B12" s="155" t="s">
        <v>13</v>
      </c>
      <c r="C12" s="156"/>
      <c r="D12" s="52">
        <v>997116753.82000005</v>
      </c>
      <c r="E12" s="88">
        <v>630756269.2700001</v>
      </c>
      <c r="F12" s="57">
        <f t="shared" si="0"/>
        <v>366360484.54999995</v>
      </c>
      <c r="G12" s="7">
        <f>+(D12/E12-1)*100</f>
        <v>58.082733759270269</v>
      </c>
    </row>
    <row r="13" spans="2:7" ht="21.95" customHeight="1">
      <c r="B13" s="151" t="s">
        <v>14</v>
      </c>
      <c r="C13" s="152"/>
      <c r="D13" s="67">
        <v>2661569733.3700004</v>
      </c>
      <c r="E13" s="96">
        <v>1367349869.0300002</v>
      </c>
      <c r="F13" s="68">
        <f t="shared" si="0"/>
        <v>1294219864.3400002</v>
      </c>
      <c r="G13" s="69">
        <f t="shared" si="1"/>
        <v>94.651697685693364</v>
      </c>
    </row>
    <row r="14" spans="2:7" ht="21.95" customHeight="1">
      <c r="B14" s="155" t="s">
        <v>15</v>
      </c>
      <c r="C14" s="156"/>
      <c r="D14" s="52">
        <v>1462830120.0300002</v>
      </c>
      <c r="E14" s="88">
        <v>928956301.1700002</v>
      </c>
      <c r="F14" s="57">
        <f t="shared" si="0"/>
        <v>533873818.86000001</v>
      </c>
      <c r="G14" s="7">
        <f>+(D14/E14-1)*100</f>
        <v>57.470283390897677</v>
      </c>
    </row>
    <row r="15" spans="2:7" ht="21.95" customHeight="1">
      <c r="B15" s="151" t="s">
        <v>16</v>
      </c>
      <c r="C15" s="152"/>
      <c r="D15" s="97">
        <v>1511741.0300000003</v>
      </c>
      <c r="E15" s="98">
        <v>1621595.3200000003</v>
      </c>
      <c r="F15" s="91">
        <f t="shared" si="0"/>
        <v>-109854.29000000004</v>
      </c>
      <c r="G15" s="99">
        <f t="shared" si="1"/>
        <v>-6.7744577605219014</v>
      </c>
    </row>
    <row r="16" spans="2:7" ht="21.95" customHeight="1">
      <c r="B16" s="153" t="s">
        <v>7</v>
      </c>
      <c r="C16" s="154"/>
      <c r="D16" s="100">
        <f>+D9+D12+D13+D14+D15</f>
        <v>20604579387.409996</v>
      </c>
      <c r="E16" s="71">
        <f>+E9+E12+E13+E14+E15</f>
        <v>11769686426.68</v>
      </c>
      <c r="F16" s="72">
        <f t="shared" si="0"/>
        <v>8834892960.7299957</v>
      </c>
      <c r="G16" s="73">
        <f>+(D16/E16-1)*100</f>
        <v>75.064811758303975</v>
      </c>
    </row>
    <row r="17" spans="1:7" ht="21.95" customHeight="1">
      <c r="B17" s="151" t="s">
        <v>17</v>
      </c>
      <c r="C17" s="152"/>
      <c r="D17" s="97">
        <f>+D18+D20+D19</f>
        <v>2742266507.3400002</v>
      </c>
      <c r="E17" s="98">
        <f>+E18+E20+E19</f>
        <v>1750896727.79</v>
      </c>
      <c r="F17" s="97">
        <f t="shared" si="0"/>
        <v>991369779.55000019</v>
      </c>
      <c r="G17" s="95">
        <f t="shared" si="1"/>
        <v>56.620688348725025</v>
      </c>
    </row>
    <row r="18" spans="1:7" ht="21.95" customHeight="1">
      <c r="A18" s="101"/>
      <c r="B18" s="102"/>
      <c r="C18" s="103" t="s">
        <v>18</v>
      </c>
      <c r="D18" s="91">
        <v>2166153204.9200001</v>
      </c>
      <c r="E18" s="92">
        <v>1424774362.21</v>
      </c>
      <c r="F18" s="93">
        <f t="shared" si="0"/>
        <v>741378842.71000004</v>
      </c>
      <c r="G18" s="94">
        <f t="shared" si="1"/>
        <v>52.034824767623576</v>
      </c>
    </row>
    <row r="19" spans="1:7" ht="21.95" customHeight="1">
      <c r="A19" s="101"/>
      <c r="B19" s="55"/>
      <c r="C19" s="104" t="s">
        <v>20</v>
      </c>
      <c r="D19" s="105">
        <v>295732331.94000006</v>
      </c>
      <c r="E19" s="106">
        <v>151927763.06999999</v>
      </c>
      <c r="F19" s="93">
        <f>+D19-E19</f>
        <v>143804568.87000006</v>
      </c>
      <c r="G19" s="95">
        <f t="shared" si="1"/>
        <v>94.653252285260578</v>
      </c>
    </row>
    <row r="20" spans="1:7" ht="21.95" customHeight="1">
      <c r="A20" s="101"/>
      <c r="B20" s="86"/>
      <c r="C20" s="103" t="s">
        <v>19</v>
      </c>
      <c r="D20" s="97">
        <v>280380970.48000002</v>
      </c>
      <c r="E20" s="98">
        <v>174194602.51000002</v>
      </c>
      <c r="F20" s="93">
        <f t="shared" si="0"/>
        <v>106186367.97</v>
      </c>
      <c r="G20" s="95">
        <f t="shared" si="1"/>
        <v>60.958471984747135</v>
      </c>
    </row>
    <row r="21" spans="1:7" ht="35.1" customHeight="1">
      <c r="A21" s="101"/>
      <c r="B21" s="165" t="s">
        <v>21</v>
      </c>
      <c r="C21" s="149"/>
      <c r="D21" s="107">
        <f>+D16+D17</f>
        <v>23346845894.749996</v>
      </c>
      <c r="E21" s="107">
        <f>+E16+E17</f>
        <v>13520583154.470001</v>
      </c>
      <c r="F21" s="107">
        <f>+F16+F17</f>
        <v>9826262740.279995</v>
      </c>
      <c r="G21" s="108">
        <f>+(D21/E21-1)*100</f>
        <v>72.676323410143468</v>
      </c>
    </row>
  </sheetData>
  <mergeCells count="14">
    <mergeCell ref="D6:G6"/>
    <mergeCell ref="B21:C21"/>
    <mergeCell ref="C5:G5"/>
    <mergeCell ref="B12:C12"/>
    <mergeCell ref="B13:C13"/>
    <mergeCell ref="B14:C14"/>
    <mergeCell ref="B17:C17"/>
    <mergeCell ref="B15:C15"/>
    <mergeCell ref="B16:C16"/>
    <mergeCell ref="B9:C9"/>
    <mergeCell ref="D7:D8"/>
    <mergeCell ref="E7:E8"/>
    <mergeCell ref="B7:C8"/>
    <mergeCell ref="F7:G7"/>
  </mergeCells>
  <conditionalFormatting sqref="G10:G11">
    <cfRule type="cellIs" dxfId="123" priority="17" stopIfTrue="1" operator="lessThan">
      <formula>0</formula>
    </cfRule>
  </conditionalFormatting>
  <conditionalFormatting sqref="G15 G17">
    <cfRule type="cellIs" dxfId="122" priority="16" stopIfTrue="1" operator="lessThan">
      <formula>0</formula>
    </cfRule>
  </conditionalFormatting>
  <conditionalFormatting sqref="G21">
    <cfRule type="cellIs" dxfId="121" priority="15" stopIfTrue="1" operator="lessThan">
      <formula>0</formula>
    </cfRule>
  </conditionalFormatting>
  <conditionalFormatting sqref="G18:G20">
    <cfRule type="cellIs" dxfId="120" priority="14" stopIfTrue="1" operator="lessThan">
      <formula>0</formula>
    </cfRule>
  </conditionalFormatting>
  <conditionalFormatting sqref="G19">
    <cfRule type="cellIs" dxfId="119" priority="13" stopIfTrue="1" operator="lessThan">
      <formula>0</formula>
    </cfRule>
  </conditionalFormatting>
  <conditionalFormatting sqref="B9">
    <cfRule type="cellIs" dxfId="118" priority="12" stopIfTrue="1" operator="lessThan">
      <formula>0</formula>
    </cfRule>
  </conditionalFormatting>
  <conditionalFormatting sqref="D9">
    <cfRule type="cellIs" dxfId="117" priority="11" stopIfTrue="1" operator="lessThan">
      <formula>0</formula>
    </cfRule>
  </conditionalFormatting>
  <conditionalFormatting sqref="E9">
    <cfRule type="cellIs" dxfId="116" priority="10" stopIfTrue="1" operator="lessThan">
      <formula>0</formula>
    </cfRule>
  </conditionalFormatting>
  <conditionalFormatting sqref="G9">
    <cfRule type="cellIs" dxfId="115" priority="9" stopIfTrue="1" operator="lessThan">
      <formula>0</formula>
    </cfRule>
  </conditionalFormatting>
  <conditionalFormatting sqref="B12">
    <cfRule type="cellIs" dxfId="114" priority="8" stopIfTrue="1" operator="lessThan">
      <formula>0</formula>
    </cfRule>
  </conditionalFormatting>
  <conditionalFormatting sqref="D12:E12">
    <cfRule type="cellIs" dxfId="113" priority="7" stopIfTrue="1" operator="lessThan">
      <formula>0</formula>
    </cfRule>
  </conditionalFormatting>
  <conditionalFormatting sqref="G12">
    <cfRule type="cellIs" dxfId="112" priority="6" stopIfTrue="1" operator="lessThan">
      <formula>0</formula>
    </cfRule>
  </conditionalFormatting>
  <conditionalFormatting sqref="G13">
    <cfRule type="cellIs" dxfId="111" priority="5" stopIfTrue="1" operator="lessThan">
      <formula>0</formula>
    </cfRule>
  </conditionalFormatting>
  <conditionalFormatting sqref="G16">
    <cfRule type="cellIs" dxfId="110" priority="1" stopIfTrue="1" operator="lessThan">
      <formula>0</formula>
    </cfRule>
  </conditionalFormatting>
  <conditionalFormatting sqref="B14">
    <cfRule type="cellIs" dxfId="109" priority="4" stopIfTrue="1" operator="lessThan">
      <formula>0</formula>
    </cfRule>
  </conditionalFormatting>
  <conditionalFormatting sqref="D14:E14">
    <cfRule type="cellIs" dxfId="108" priority="3" stopIfTrue="1" operator="lessThan">
      <formula>0</formula>
    </cfRule>
  </conditionalFormatting>
  <conditionalFormatting sqref="G14">
    <cfRule type="cellIs" dxfId="107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22"/>
  <sheetViews>
    <sheetView showGridLines="0" topLeftCell="C1" zoomScaleNormal="100" workbookViewId="0">
      <selection activeCell="R24" sqref="R24"/>
    </sheetView>
  </sheetViews>
  <sheetFormatPr baseColWidth="10" defaultRowHeight="15.75"/>
  <cols>
    <col min="1" max="1" width="1.7109375" style="25" customWidth="1"/>
    <col min="2" max="2" width="15.85546875" style="25" customWidth="1"/>
    <col min="3" max="3" width="20.7109375" style="25" customWidth="1"/>
    <col min="4" max="4" width="15.5703125" style="25" customWidth="1"/>
    <col min="5" max="5" width="20.7109375" style="25" customWidth="1"/>
    <col min="6" max="6" width="15.140625" style="25" customWidth="1"/>
    <col min="7" max="7" width="20.7109375" style="25" customWidth="1"/>
    <col min="8" max="8" width="1.7109375" style="25" customWidth="1"/>
    <col min="9" max="9" width="20.7109375" style="25" customWidth="1"/>
    <col min="10" max="10" width="15.140625" style="25" customWidth="1"/>
    <col min="11" max="11" width="20.7109375" style="25" customWidth="1"/>
    <col min="12" max="12" width="14.42578125" style="25" customWidth="1"/>
    <col min="13" max="13" width="20.7109375" style="25" customWidth="1"/>
    <col min="14" max="14" width="1.7109375" style="25" customWidth="1"/>
    <col min="15" max="16" width="15.5703125" style="25" customWidth="1"/>
    <col min="17" max="17" width="3.7109375" style="25" customWidth="1"/>
    <col min="18" max="19" width="16.7109375" style="25" customWidth="1"/>
    <col min="20" max="16384" width="11.42578125" style="25"/>
  </cols>
  <sheetData>
    <row r="2" spans="2:21">
      <c r="B2" s="2" t="s">
        <v>43</v>
      </c>
      <c r="E2" s="27" t="s">
        <v>82</v>
      </c>
    </row>
    <row r="4" spans="2:21" ht="30" customHeight="1">
      <c r="B4" s="144" t="s">
        <v>68</v>
      </c>
      <c r="C4" s="144"/>
      <c r="D4" s="144"/>
      <c r="E4" s="144"/>
      <c r="F4" s="144"/>
      <c r="G4" s="144"/>
      <c r="I4" s="150" t="s">
        <v>52</v>
      </c>
      <c r="J4" s="150"/>
      <c r="K4" s="150"/>
      <c r="L4" s="150"/>
      <c r="M4" s="150"/>
      <c r="O4" s="144" t="s">
        <v>70</v>
      </c>
      <c r="P4" s="144"/>
      <c r="R4" s="144" t="s">
        <v>53</v>
      </c>
      <c r="S4" s="144"/>
    </row>
    <row r="5" spans="2:21" ht="15" customHeight="1">
      <c r="C5" s="164" t="s">
        <v>10</v>
      </c>
      <c r="D5" s="164"/>
      <c r="E5" s="164"/>
      <c r="F5" s="164"/>
      <c r="G5" s="164"/>
      <c r="I5" s="164" t="s">
        <v>10</v>
      </c>
      <c r="J5" s="164"/>
      <c r="K5" s="164"/>
      <c r="O5" s="164" t="s">
        <v>39</v>
      </c>
      <c r="P5" s="164"/>
      <c r="R5" s="164" t="s">
        <v>39</v>
      </c>
      <c r="S5" s="164"/>
      <c r="T5" s="81"/>
      <c r="U5" s="81"/>
    </row>
    <row r="6" spans="2:21" ht="49.5" customHeight="1">
      <c r="B6" s="166" t="s">
        <v>0</v>
      </c>
      <c r="C6" s="170" t="s">
        <v>36</v>
      </c>
      <c r="D6" s="171"/>
      <c r="E6" s="170" t="s">
        <v>37</v>
      </c>
      <c r="F6" s="171"/>
      <c r="G6" s="168" t="s">
        <v>38</v>
      </c>
      <c r="I6" s="170" t="s">
        <v>36</v>
      </c>
      <c r="J6" s="171"/>
      <c r="K6" s="170" t="s">
        <v>37</v>
      </c>
      <c r="L6" s="171"/>
      <c r="M6" s="168" t="s">
        <v>38</v>
      </c>
      <c r="O6" s="172" t="s">
        <v>36</v>
      </c>
      <c r="P6" s="172" t="s">
        <v>37</v>
      </c>
      <c r="R6" s="172" t="s">
        <v>36</v>
      </c>
      <c r="S6" s="172" t="s">
        <v>37</v>
      </c>
    </row>
    <row r="7" spans="2:21" ht="31.5" customHeight="1">
      <c r="B7" s="167"/>
      <c r="C7" s="116" t="s">
        <v>58</v>
      </c>
      <c r="D7" s="117" t="s">
        <v>67</v>
      </c>
      <c r="E7" s="116" t="s">
        <v>58</v>
      </c>
      <c r="F7" s="117" t="s">
        <v>67</v>
      </c>
      <c r="G7" s="169"/>
      <c r="I7" s="116" t="s">
        <v>58</v>
      </c>
      <c r="J7" s="117" t="s">
        <v>67</v>
      </c>
      <c r="K7" s="116" t="s">
        <v>58</v>
      </c>
      <c r="L7" s="117" t="s">
        <v>67</v>
      </c>
      <c r="M7" s="169"/>
      <c r="O7" s="173"/>
      <c r="P7" s="173"/>
      <c r="R7" s="173"/>
      <c r="S7" s="173"/>
    </row>
    <row r="8" spans="2:21">
      <c r="B8" s="116">
        <v>44197</v>
      </c>
      <c r="C8" s="109">
        <v>482695758.06</v>
      </c>
      <c r="D8" s="110">
        <f t="shared" ref="D8:D16" si="0">+C8/G8*100</f>
        <v>32.765910337932638</v>
      </c>
      <c r="E8" s="109">
        <v>990468738.46000004</v>
      </c>
      <c r="F8" s="111">
        <f t="shared" ref="F8:F16" si="1">+E8/G8*100</f>
        <v>67.234089662067362</v>
      </c>
      <c r="G8" s="109">
        <f t="shared" ref="G8:G16" si="2">+C8+E8</f>
        <v>1473164496.52</v>
      </c>
      <c r="H8" s="28"/>
      <c r="I8" s="109">
        <v>265894597.66000003</v>
      </c>
      <c r="J8" s="110">
        <f t="shared" ref="J8:J16" si="3">+I8/M8*100</f>
        <v>29.886470168335745</v>
      </c>
      <c r="K8" s="112">
        <v>623787576.79000008</v>
      </c>
      <c r="L8" s="111">
        <f>+K8/M8*100</f>
        <v>70.113529831664266</v>
      </c>
      <c r="M8" s="109">
        <f>+I8+K8</f>
        <v>889682174.45000005</v>
      </c>
      <c r="N8" s="28"/>
      <c r="O8" s="8">
        <v>26.55</v>
      </c>
      <c r="P8" s="8">
        <v>11.31</v>
      </c>
      <c r="Q8" s="28"/>
      <c r="R8" s="8">
        <f t="shared" ref="R8:R13" si="4">+(C8/I8-1)*100</f>
        <v>81.536504429933558</v>
      </c>
      <c r="S8" s="8">
        <f t="shared" ref="S8:S13" si="5">+(E8/K8-1)*100</f>
        <v>58.783017699219783</v>
      </c>
      <c r="T8" s="113"/>
      <c r="U8" s="113"/>
    </row>
    <row r="9" spans="2:21">
      <c r="B9" s="116">
        <v>44228</v>
      </c>
      <c r="C9" s="118">
        <v>380848875.30000001</v>
      </c>
      <c r="D9" s="119">
        <f t="shared" si="0"/>
        <v>30.258174407273991</v>
      </c>
      <c r="E9" s="118">
        <v>877815544.35000002</v>
      </c>
      <c r="F9" s="119">
        <f t="shared" si="1"/>
        <v>69.741825592726002</v>
      </c>
      <c r="G9" s="118">
        <f t="shared" si="2"/>
        <v>1258664419.6500001</v>
      </c>
      <c r="H9" s="28"/>
      <c r="I9" s="118">
        <v>222681327.69</v>
      </c>
      <c r="J9" s="119">
        <f t="shared" si="3"/>
        <v>28.061763558467767</v>
      </c>
      <c r="K9" s="34">
        <v>570858704.90999997</v>
      </c>
      <c r="L9" s="119">
        <f t="shared" ref="L9:L16" si="6">+K9/M9*100</f>
        <v>71.93823644153224</v>
      </c>
      <c r="M9" s="118">
        <f t="shared" ref="M9:M16" si="7">+I9+K9</f>
        <v>793540032.5999999</v>
      </c>
      <c r="N9" s="28"/>
      <c r="O9" s="120">
        <f t="shared" ref="O9:O14" si="8">+(C9/C8-1)*100</f>
        <v>-21.099601780080324</v>
      </c>
      <c r="P9" s="120">
        <f t="shared" ref="P9:P16" si="9">+(E9/E8-1)*100</f>
        <v>-11.37372536211041</v>
      </c>
      <c r="Q9" s="28"/>
      <c r="R9" s="120">
        <f t="shared" si="4"/>
        <v>71.028653031110366</v>
      </c>
      <c r="S9" s="120">
        <f t="shared" si="5"/>
        <v>53.771070984788437</v>
      </c>
      <c r="T9" s="113"/>
      <c r="U9" s="113"/>
    </row>
    <row r="10" spans="2:21" s="114" customFormat="1">
      <c r="B10" s="116">
        <v>44256</v>
      </c>
      <c r="C10" s="109">
        <v>400532822.56999999</v>
      </c>
      <c r="D10" s="110">
        <f t="shared" si="0"/>
        <v>27.03290118587498</v>
      </c>
      <c r="E10" s="109">
        <v>1081116593.5099998</v>
      </c>
      <c r="F10" s="111">
        <f t="shared" si="1"/>
        <v>72.967098814125023</v>
      </c>
      <c r="G10" s="109">
        <f t="shared" si="2"/>
        <v>1481649416.0799997</v>
      </c>
      <c r="H10" s="28"/>
      <c r="I10" s="109">
        <v>232138913.28</v>
      </c>
      <c r="J10" s="110">
        <f t="shared" si="3"/>
        <v>27.645284098314566</v>
      </c>
      <c r="K10" s="112">
        <v>607566377.70000005</v>
      </c>
      <c r="L10" s="111">
        <f t="shared" si="6"/>
        <v>72.354715901685438</v>
      </c>
      <c r="M10" s="109">
        <f t="shared" si="7"/>
        <v>839705290.98000002</v>
      </c>
      <c r="N10" s="28"/>
      <c r="O10" s="8">
        <f t="shared" si="8"/>
        <v>5.168440435722621</v>
      </c>
      <c r="P10" s="8">
        <f t="shared" si="9"/>
        <v>23.159882559443503</v>
      </c>
      <c r="Q10" s="28"/>
      <c r="R10" s="8">
        <f t="shared" si="4"/>
        <v>72.540147151842476</v>
      </c>
      <c r="S10" s="8">
        <f t="shared" si="5"/>
        <v>77.942136561715088</v>
      </c>
      <c r="T10" s="113"/>
      <c r="U10" s="113"/>
    </row>
    <row r="11" spans="2:21">
      <c r="B11" s="116">
        <v>44287</v>
      </c>
      <c r="C11" s="118">
        <v>466356485.5</v>
      </c>
      <c r="D11" s="119">
        <f t="shared" si="0"/>
        <v>29.738351724501282</v>
      </c>
      <c r="E11" s="118">
        <v>1101842350.2</v>
      </c>
      <c r="F11" s="119">
        <f t="shared" si="1"/>
        <v>70.261648275498729</v>
      </c>
      <c r="G11" s="118">
        <f t="shared" si="2"/>
        <v>1568198835.7</v>
      </c>
      <c r="H11" s="28"/>
      <c r="I11" s="118">
        <v>288173603.98000002</v>
      </c>
      <c r="J11" s="119">
        <f t="shared" si="3"/>
        <v>28.801157910025772</v>
      </c>
      <c r="K11" s="34">
        <v>712388959.78999996</v>
      </c>
      <c r="L11" s="119">
        <f t="shared" si="6"/>
        <v>71.198842089974221</v>
      </c>
      <c r="M11" s="118">
        <f t="shared" si="7"/>
        <v>1000562563.77</v>
      </c>
      <c r="N11" s="28"/>
      <c r="O11" s="120">
        <f t="shared" si="8"/>
        <v>16.434024684330637</v>
      </c>
      <c r="P11" s="120">
        <f t="shared" si="9"/>
        <v>1.9170695200146026</v>
      </c>
      <c r="Q11" s="28"/>
      <c r="R11" s="120">
        <f t="shared" si="4"/>
        <v>61.831784403253785</v>
      </c>
      <c r="S11" s="120">
        <f t="shared" si="5"/>
        <v>54.668644854463253</v>
      </c>
      <c r="T11" s="113"/>
      <c r="U11" s="113"/>
    </row>
    <row r="12" spans="2:21">
      <c r="B12" s="116">
        <v>44317</v>
      </c>
      <c r="C12" s="109">
        <v>493901985.94</v>
      </c>
      <c r="D12" s="110">
        <f t="shared" si="0"/>
        <v>29.311011025934441</v>
      </c>
      <c r="E12" s="109">
        <v>1191137078.4000001</v>
      </c>
      <c r="F12" s="111">
        <f t="shared" si="1"/>
        <v>70.688988974065552</v>
      </c>
      <c r="G12" s="109">
        <f t="shared" si="2"/>
        <v>1685039064.3400002</v>
      </c>
      <c r="H12" s="28"/>
      <c r="I12" s="109">
        <v>277447884.47000003</v>
      </c>
      <c r="J12" s="110">
        <f t="shared" si="3"/>
        <v>30.191260197049779</v>
      </c>
      <c r="K12" s="112">
        <v>641519666.60000002</v>
      </c>
      <c r="L12" s="111">
        <f t="shared" si="6"/>
        <v>69.808739802950228</v>
      </c>
      <c r="M12" s="109">
        <f t="shared" si="7"/>
        <v>918967551.07000005</v>
      </c>
      <c r="N12" s="28"/>
      <c r="O12" s="8">
        <f t="shared" si="8"/>
        <v>5.9065331557397238</v>
      </c>
      <c r="P12" s="8">
        <f t="shared" si="9"/>
        <v>8.1041292507763707</v>
      </c>
      <c r="Q12" s="28"/>
      <c r="R12" s="8">
        <f t="shared" si="4"/>
        <v>78.016129725943102</v>
      </c>
      <c r="S12" s="8">
        <f t="shared" si="5"/>
        <v>85.674288788826374</v>
      </c>
      <c r="T12" s="113"/>
      <c r="U12" s="113"/>
    </row>
    <row r="13" spans="2:21">
      <c r="B13" s="116">
        <v>44348</v>
      </c>
      <c r="C13" s="34">
        <v>529039412.60000002</v>
      </c>
      <c r="D13" s="119">
        <f t="shared" si="0"/>
        <v>30.395117026961149</v>
      </c>
      <c r="E13" s="34">
        <v>1211501385.8800001</v>
      </c>
      <c r="F13" s="119">
        <f t="shared" si="1"/>
        <v>69.604882973038855</v>
      </c>
      <c r="G13" s="34">
        <f t="shared" si="2"/>
        <v>1740540798.48</v>
      </c>
      <c r="H13" s="28"/>
      <c r="I13" s="118">
        <v>288853631.02999997</v>
      </c>
      <c r="J13" s="119">
        <f t="shared" si="3"/>
        <v>28.254740713732097</v>
      </c>
      <c r="K13" s="34">
        <v>733465539.96000004</v>
      </c>
      <c r="L13" s="119">
        <f t="shared" si="6"/>
        <v>71.74525928626791</v>
      </c>
      <c r="M13" s="34">
        <f t="shared" si="7"/>
        <v>1022319170.99</v>
      </c>
      <c r="N13" s="28"/>
      <c r="O13" s="120">
        <f t="shared" si="8"/>
        <v>7.1142509364739759</v>
      </c>
      <c r="P13" s="120">
        <f t="shared" si="9"/>
        <v>1.709652721696342</v>
      </c>
      <c r="Q13" s="28"/>
      <c r="R13" s="120">
        <f t="shared" si="4"/>
        <v>83.151380411435667</v>
      </c>
      <c r="S13" s="120">
        <f t="shared" si="5"/>
        <v>65.174956405732431</v>
      </c>
      <c r="T13" s="113"/>
      <c r="U13" s="113"/>
    </row>
    <row r="14" spans="2:21">
      <c r="B14" s="116">
        <v>44378</v>
      </c>
      <c r="C14" s="109">
        <v>572980012.01999998</v>
      </c>
      <c r="D14" s="110">
        <f t="shared" si="0"/>
        <v>27.823116485639492</v>
      </c>
      <c r="E14" s="109">
        <v>1486386746.25</v>
      </c>
      <c r="F14" s="111">
        <f t="shared" si="1"/>
        <v>72.176883514360497</v>
      </c>
      <c r="G14" s="109">
        <f t="shared" si="2"/>
        <v>2059366758.27</v>
      </c>
      <c r="H14" s="28"/>
      <c r="I14" s="109">
        <v>335862463.25</v>
      </c>
      <c r="J14" s="110">
        <f t="shared" si="3"/>
        <v>31.184974978137685</v>
      </c>
      <c r="K14" s="112">
        <v>741138443.38999999</v>
      </c>
      <c r="L14" s="111">
        <f t="shared" si="6"/>
        <v>68.815025021862326</v>
      </c>
      <c r="M14" s="109">
        <f t="shared" si="7"/>
        <v>1077000906.6399999</v>
      </c>
      <c r="N14" s="28"/>
      <c r="O14" s="8">
        <f t="shared" si="8"/>
        <v>8.3057326871075468</v>
      </c>
      <c r="P14" s="8">
        <f t="shared" si="9"/>
        <v>22.689644731221748</v>
      </c>
      <c r="Q14" s="28"/>
      <c r="R14" s="8">
        <f t="shared" ref="R14" si="10">+(C14/I14-1)*100</f>
        <v>70.599597965045888</v>
      </c>
      <c r="S14" s="8">
        <f t="shared" ref="S14" si="11">+(E14/K14-1)*100</f>
        <v>100.55453330031044</v>
      </c>
      <c r="T14" s="113"/>
      <c r="U14" s="113"/>
    </row>
    <row r="15" spans="2:21">
      <c r="B15" s="116">
        <v>44409</v>
      </c>
      <c r="C15" s="34">
        <v>631981176.01999998</v>
      </c>
      <c r="D15" s="119">
        <f t="shared" si="0"/>
        <v>30.35210446136281</v>
      </c>
      <c r="E15" s="34">
        <v>1450184747.02</v>
      </c>
      <c r="F15" s="119">
        <f t="shared" si="1"/>
        <v>69.647895538637201</v>
      </c>
      <c r="G15" s="34">
        <f t="shared" si="2"/>
        <v>2082165923.04</v>
      </c>
      <c r="H15" s="28"/>
      <c r="I15" s="34">
        <v>314532691.55000001</v>
      </c>
      <c r="J15" s="119">
        <f t="shared" si="3"/>
        <v>28.747555320836462</v>
      </c>
      <c r="K15" s="34">
        <v>779587097.21000004</v>
      </c>
      <c r="L15" s="119">
        <f t="shared" si="6"/>
        <v>71.252444679163546</v>
      </c>
      <c r="M15" s="34">
        <f t="shared" si="7"/>
        <v>1094119788.76</v>
      </c>
      <c r="N15" s="28"/>
      <c r="O15" s="120">
        <f t="shared" ref="O15:O16" si="12">+(C15/C14-1)*100</f>
        <v>10.297246459260535</v>
      </c>
      <c r="P15" s="120">
        <f t="shared" si="9"/>
        <v>-2.4355706427909074</v>
      </c>
      <c r="Q15" s="28"/>
      <c r="R15" s="120">
        <f>+(C15/I15-1)*100</f>
        <v>100.92702380335447</v>
      </c>
      <c r="S15" s="120">
        <f>+(E15/K15-1)*100</f>
        <v>86.019593219275507</v>
      </c>
      <c r="T15" s="113"/>
      <c r="U15" s="113"/>
    </row>
    <row r="16" spans="2:21">
      <c r="B16" s="116">
        <v>44440</v>
      </c>
      <c r="C16" s="109">
        <v>610476962.39999998</v>
      </c>
      <c r="D16" s="110">
        <f t="shared" si="0"/>
        <v>28.623782448072348</v>
      </c>
      <c r="E16" s="109">
        <v>1522284364.6800001</v>
      </c>
      <c r="F16" s="111">
        <f t="shared" si="1"/>
        <v>71.376217551927652</v>
      </c>
      <c r="G16" s="109">
        <f t="shared" si="2"/>
        <v>2132761327.0799999</v>
      </c>
      <c r="H16" s="28"/>
      <c r="I16" s="109">
        <v>348903908.76999998</v>
      </c>
      <c r="J16" s="110">
        <f t="shared" si="3"/>
        <v>28.952160522568786</v>
      </c>
      <c r="K16" s="112">
        <v>856201003.86000001</v>
      </c>
      <c r="L16" s="111">
        <f t="shared" si="6"/>
        <v>71.047839477431211</v>
      </c>
      <c r="M16" s="109">
        <f t="shared" si="7"/>
        <v>1205104912.6300001</v>
      </c>
      <c r="N16" s="28"/>
      <c r="O16" s="8">
        <f t="shared" si="12"/>
        <v>-3.4026667938792277</v>
      </c>
      <c r="P16" s="8">
        <f t="shared" si="9"/>
        <v>4.9717539650143472</v>
      </c>
      <c r="Q16" s="28"/>
      <c r="R16" s="8">
        <f>+(C16/I16-1)*100</f>
        <v>74.969940735869159</v>
      </c>
      <c r="S16" s="8">
        <f>+(E16/K16-1)*100</f>
        <v>77.795209047537313</v>
      </c>
      <c r="T16" s="113"/>
      <c r="U16" s="113"/>
    </row>
    <row r="17" spans="2:21">
      <c r="B17" s="116">
        <v>44470</v>
      </c>
      <c r="C17" s="34"/>
      <c r="D17" s="119"/>
      <c r="E17" s="34"/>
      <c r="F17" s="119"/>
      <c r="G17" s="34"/>
      <c r="H17" s="28"/>
      <c r="I17" s="34"/>
      <c r="J17" s="119"/>
      <c r="K17" s="34"/>
      <c r="L17" s="119"/>
      <c r="M17" s="34"/>
      <c r="N17" s="28"/>
      <c r="O17" s="120"/>
      <c r="P17" s="120"/>
      <c r="Q17" s="28"/>
      <c r="R17" s="120"/>
      <c r="S17" s="120"/>
      <c r="T17" s="113"/>
      <c r="U17" s="113"/>
    </row>
    <row r="18" spans="2:21">
      <c r="B18" s="116">
        <v>44501</v>
      </c>
      <c r="C18" s="109"/>
      <c r="D18" s="110"/>
      <c r="E18" s="109"/>
      <c r="F18" s="111"/>
      <c r="G18" s="109"/>
      <c r="H18" s="28"/>
      <c r="I18" s="109"/>
      <c r="J18" s="110"/>
      <c r="K18" s="112"/>
      <c r="L18" s="111"/>
      <c r="M18" s="109"/>
      <c r="N18" s="28"/>
      <c r="O18" s="8"/>
      <c r="P18" s="8"/>
      <c r="Q18" s="28"/>
      <c r="R18" s="8"/>
      <c r="S18" s="8"/>
      <c r="T18" s="113"/>
      <c r="U18" s="113"/>
    </row>
    <row r="19" spans="2:21">
      <c r="B19" s="116">
        <v>44531</v>
      </c>
      <c r="C19" s="34"/>
      <c r="D19" s="119"/>
      <c r="E19" s="34"/>
      <c r="F19" s="119"/>
      <c r="G19" s="34"/>
      <c r="H19" s="28"/>
      <c r="I19" s="34"/>
      <c r="J19" s="119"/>
      <c r="K19" s="34"/>
      <c r="L19" s="119"/>
      <c r="M19" s="34"/>
      <c r="N19" s="28"/>
      <c r="O19" s="120"/>
      <c r="P19" s="120"/>
      <c r="Q19" s="28"/>
      <c r="R19" s="120"/>
      <c r="S19" s="120"/>
    </row>
    <row r="20" spans="2:21" ht="35.1" customHeight="1">
      <c r="B20" s="38" t="s">
        <v>22</v>
      </c>
      <c r="C20" s="19">
        <f>SUM(C8:C19)</f>
        <v>4568813490.4099998</v>
      </c>
      <c r="D20" s="1">
        <f t="shared" ref="D20" si="13">+C20/G20*100</f>
        <v>29.51134210553812</v>
      </c>
      <c r="E20" s="19">
        <f>SUM(E8:E19)</f>
        <v>10912737548.75</v>
      </c>
      <c r="F20" s="1">
        <f t="shared" ref="F20" si="14">+E20/G20*100</f>
        <v>70.488657894461866</v>
      </c>
      <c r="G20" s="19">
        <f>SUM(G8:G19)</f>
        <v>15481551039.160002</v>
      </c>
      <c r="H20" s="20"/>
      <c r="I20" s="19">
        <f>SUM(I8:I19)</f>
        <v>2574489021.6799998</v>
      </c>
      <c r="J20" s="1">
        <f t="shared" ref="J20" si="15">+I20/M20*100</f>
        <v>29.119876995414252</v>
      </c>
      <c r="K20" s="19">
        <f>SUM(K8:K19)</f>
        <v>6266513370.21</v>
      </c>
      <c r="L20" s="1">
        <f>+K20/M20*100</f>
        <v>70.880123004585755</v>
      </c>
      <c r="M20" s="19">
        <f>SUM(M8:M19)</f>
        <v>8841002391.8899994</v>
      </c>
      <c r="N20" s="28"/>
      <c r="O20" s="1"/>
      <c r="P20" s="1"/>
      <c r="Q20" s="28"/>
      <c r="R20" s="1">
        <f>+(C20/I20-1)*100</f>
        <v>77.464865918464483</v>
      </c>
      <c r="S20" s="1">
        <f>+(E20/K20-1)*100</f>
        <v>74.143688907254315</v>
      </c>
    </row>
    <row r="21" spans="2:21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2:21" ht="35.1" customHeight="1">
      <c r="B22" s="121" t="s">
        <v>40</v>
      </c>
      <c r="C22" s="34">
        <f>+AVERAGE(C8:C19)</f>
        <v>507645943.37888885</v>
      </c>
      <c r="D22" s="115"/>
      <c r="E22" s="34">
        <f>+AVERAGE(E8:E19)</f>
        <v>1212526394.3055556</v>
      </c>
      <c r="F22" s="115"/>
      <c r="G22" s="19">
        <f>+AVERAGE(G8:G19)</f>
        <v>1720172337.6844447</v>
      </c>
      <c r="H22" s="115"/>
      <c r="I22" s="34">
        <f>+AVERAGE(I8:I19)</f>
        <v>286054335.74222219</v>
      </c>
      <c r="J22" s="115"/>
      <c r="K22" s="34">
        <f>+AVERAGE(K8:K19)</f>
        <v>696279263.35666668</v>
      </c>
      <c r="L22" s="115"/>
      <c r="M22" s="19">
        <f>+AVERAGE(M8:M19)</f>
        <v>982333599.09888887</v>
      </c>
      <c r="N22" s="28"/>
      <c r="O22" s="28"/>
      <c r="P22" s="28"/>
      <c r="Q22" s="28"/>
      <c r="R22" s="28"/>
      <c r="S22" s="28"/>
    </row>
  </sheetData>
  <mergeCells count="19">
    <mergeCell ref="R5:S5"/>
    <mergeCell ref="R6:R7"/>
    <mergeCell ref="S6:S7"/>
    <mergeCell ref="R4:S4"/>
    <mergeCell ref="I4:M4"/>
    <mergeCell ref="M6:M7"/>
    <mergeCell ref="I6:J6"/>
    <mergeCell ref="K6:L6"/>
    <mergeCell ref="O4:P4"/>
    <mergeCell ref="O5:P5"/>
    <mergeCell ref="O6:O7"/>
    <mergeCell ref="P6:P7"/>
    <mergeCell ref="B4:G4"/>
    <mergeCell ref="I5:K5"/>
    <mergeCell ref="C5:G5"/>
    <mergeCell ref="B6:B7"/>
    <mergeCell ref="G6:G7"/>
    <mergeCell ref="C6:D6"/>
    <mergeCell ref="E6:F6"/>
  </mergeCells>
  <conditionalFormatting sqref="R8">
    <cfRule type="cellIs" dxfId="106" priority="97" stopIfTrue="1" operator="lessThan">
      <formula>0</formula>
    </cfRule>
  </conditionalFormatting>
  <conditionalFormatting sqref="S8">
    <cfRule type="cellIs" dxfId="105" priority="95" stopIfTrue="1" operator="lessThan">
      <formula>0</formula>
    </cfRule>
  </conditionalFormatting>
  <conditionalFormatting sqref="R9:S9">
    <cfRule type="cellIs" dxfId="104" priority="85" stopIfTrue="1" operator="lessThan">
      <formula>0</formula>
    </cfRule>
  </conditionalFormatting>
  <conditionalFormatting sqref="R12 R18">
    <cfRule type="cellIs" dxfId="103" priority="84" stopIfTrue="1" operator="lessThan">
      <formula>0</formula>
    </cfRule>
  </conditionalFormatting>
  <conditionalFormatting sqref="S12 S18">
    <cfRule type="cellIs" dxfId="102" priority="83" stopIfTrue="1" operator="lessThan">
      <formula>0</formula>
    </cfRule>
  </conditionalFormatting>
  <conditionalFormatting sqref="R13:S13 R11:S11 R17:S17">
    <cfRule type="cellIs" dxfId="101" priority="82" stopIfTrue="1" operator="lessThan">
      <formula>0</formula>
    </cfRule>
  </conditionalFormatting>
  <conditionalFormatting sqref="S13">
    <cfRule type="cellIs" dxfId="100" priority="80" stopIfTrue="1" operator="lessThan">
      <formula>0</formula>
    </cfRule>
  </conditionalFormatting>
  <conditionalFormatting sqref="R15">
    <cfRule type="cellIs" dxfId="99" priority="73" stopIfTrue="1" operator="lessThan">
      <formula>0</formula>
    </cfRule>
  </conditionalFormatting>
  <conditionalFormatting sqref="S15">
    <cfRule type="cellIs" dxfId="98" priority="72" stopIfTrue="1" operator="lessThan">
      <formula>0</formula>
    </cfRule>
  </conditionalFormatting>
  <conditionalFormatting sqref="R14">
    <cfRule type="cellIs" dxfId="97" priority="71" stopIfTrue="1" operator="lessThan">
      <formula>0</formula>
    </cfRule>
  </conditionalFormatting>
  <conditionalFormatting sqref="S14">
    <cfRule type="cellIs" dxfId="96" priority="70" stopIfTrue="1" operator="lessThan">
      <formula>0</formula>
    </cfRule>
  </conditionalFormatting>
  <conditionalFormatting sqref="R16">
    <cfRule type="cellIs" dxfId="95" priority="69" stopIfTrue="1" operator="lessThan">
      <formula>0</formula>
    </cfRule>
  </conditionalFormatting>
  <conditionalFormatting sqref="S16">
    <cfRule type="cellIs" dxfId="94" priority="68" stopIfTrue="1" operator="lessThan">
      <formula>0</formula>
    </cfRule>
  </conditionalFormatting>
  <conditionalFormatting sqref="R10:R18">
    <cfRule type="cellIs" dxfId="93" priority="67" stopIfTrue="1" operator="lessThan">
      <formula>0</formula>
    </cfRule>
  </conditionalFormatting>
  <conditionalFormatting sqref="S10:S18">
    <cfRule type="cellIs" dxfId="92" priority="66" stopIfTrue="1" operator="lessThan">
      <formula>0</formula>
    </cfRule>
  </conditionalFormatting>
  <conditionalFormatting sqref="R12 R18">
    <cfRule type="cellIs" dxfId="91" priority="65" stopIfTrue="1" operator="lessThan">
      <formula>0</formula>
    </cfRule>
  </conditionalFormatting>
  <conditionalFormatting sqref="R13">
    <cfRule type="cellIs" dxfId="90" priority="64" stopIfTrue="1" operator="lessThan">
      <formula>0</formula>
    </cfRule>
  </conditionalFormatting>
  <conditionalFormatting sqref="R15">
    <cfRule type="cellIs" dxfId="89" priority="63" stopIfTrue="1" operator="lessThan">
      <formula>0</formula>
    </cfRule>
  </conditionalFormatting>
  <conditionalFormatting sqref="R14">
    <cfRule type="cellIs" dxfId="88" priority="62" stopIfTrue="1" operator="lessThan">
      <formula>0</formula>
    </cfRule>
  </conditionalFormatting>
  <conditionalFormatting sqref="R16">
    <cfRule type="cellIs" dxfId="87" priority="61" stopIfTrue="1" operator="lessThan">
      <formula>0</formula>
    </cfRule>
  </conditionalFormatting>
  <conditionalFormatting sqref="R10">
    <cfRule type="cellIs" dxfId="86" priority="60" stopIfTrue="1" operator="lessThan">
      <formula>0</formula>
    </cfRule>
  </conditionalFormatting>
  <conditionalFormatting sqref="S12 S18">
    <cfRule type="cellIs" dxfId="85" priority="59" stopIfTrue="1" operator="lessThan">
      <formula>0</formula>
    </cfRule>
  </conditionalFormatting>
  <conditionalFormatting sqref="S15">
    <cfRule type="cellIs" dxfId="84" priority="58" stopIfTrue="1" operator="lessThan">
      <formula>0</formula>
    </cfRule>
  </conditionalFormatting>
  <conditionalFormatting sqref="S14">
    <cfRule type="cellIs" dxfId="83" priority="57" stopIfTrue="1" operator="lessThan">
      <formula>0</formula>
    </cfRule>
  </conditionalFormatting>
  <conditionalFormatting sqref="S16">
    <cfRule type="cellIs" dxfId="82" priority="56" stopIfTrue="1" operator="lessThan">
      <formula>0</formula>
    </cfRule>
  </conditionalFormatting>
  <conditionalFormatting sqref="S10:S18">
    <cfRule type="cellIs" dxfId="81" priority="55" stopIfTrue="1" operator="lessThan">
      <formula>0</formula>
    </cfRule>
  </conditionalFormatting>
  <conditionalFormatting sqref="S12 S18">
    <cfRule type="cellIs" dxfId="80" priority="54" stopIfTrue="1" operator="lessThan">
      <formula>0</formula>
    </cfRule>
  </conditionalFormatting>
  <conditionalFormatting sqref="S13">
    <cfRule type="cellIs" dxfId="79" priority="53" stopIfTrue="1" operator="lessThan">
      <formula>0</formula>
    </cfRule>
  </conditionalFormatting>
  <conditionalFormatting sqref="S15">
    <cfRule type="cellIs" dxfId="78" priority="52" stopIfTrue="1" operator="lessThan">
      <formula>0</formula>
    </cfRule>
  </conditionalFormatting>
  <conditionalFormatting sqref="S14">
    <cfRule type="cellIs" dxfId="77" priority="51" stopIfTrue="1" operator="lessThan">
      <formula>0</formula>
    </cfRule>
  </conditionalFormatting>
  <conditionalFormatting sqref="S16">
    <cfRule type="cellIs" dxfId="76" priority="50" stopIfTrue="1" operator="lessThan">
      <formula>0</formula>
    </cfRule>
  </conditionalFormatting>
  <conditionalFormatting sqref="S10">
    <cfRule type="cellIs" dxfId="75" priority="49" stopIfTrue="1" operator="lessThan">
      <formula>0</formula>
    </cfRule>
  </conditionalFormatting>
  <conditionalFormatting sqref="R19:S19">
    <cfRule type="cellIs" dxfId="74" priority="40" stopIfTrue="1" operator="lessThan">
      <formula>0</formula>
    </cfRule>
  </conditionalFormatting>
  <conditionalFormatting sqref="R19">
    <cfRule type="cellIs" dxfId="73" priority="39" stopIfTrue="1" operator="lessThan">
      <formula>0</formula>
    </cfRule>
  </conditionalFormatting>
  <conditionalFormatting sqref="S19">
    <cfRule type="cellIs" dxfId="72" priority="38" stopIfTrue="1" operator="lessThan">
      <formula>0</formula>
    </cfRule>
  </conditionalFormatting>
  <conditionalFormatting sqref="S19">
    <cfRule type="cellIs" dxfId="71" priority="37" stopIfTrue="1" operator="lessThan">
      <formula>0</formula>
    </cfRule>
  </conditionalFormatting>
  <conditionalFormatting sqref="O8">
    <cfRule type="cellIs" dxfId="70" priority="36" stopIfTrue="1" operator="lessThan">
      <formula>0</formula>
    </cfRule>
  </conditionalFormatting>
  <conditionalFormatting sqref="P8">
    <cfRule type="cellIs" dxfId="69" priority="35" stopIfTrue="1" operator="lessThan">
      <formula>0</formula>
    </cfRule>
  </conditionalFormatting>
  <conditionalFormatting sqref="O9:P9">
    <cfRule type="cellIs" dxfId="68" priority="34" stopIfTrue="1" operator="lessThan">
      <formula>0</formula>
    </cfRule>
  </conditionalFormatting>
  <conditionalFormatting sqref="O12 O18">
    <cfRule type="cellIs" dxfId="67" priority="33" stopIfTrue="1" operator="lessThan">
      <formula>0</formula>
    </cfRule>
  </conditionalFormatting>
  <conditionalFormatting sqref="P12 P18">
    <cfRule type="cellIs" dxfId="66" priority="32" stopIfTrue="1" operator="lessThan">
      <formula>0</formula>
    </cfRule>
  </conditionalFormatting>
  <conditionalFormatting sqref="O13:P13 O11:P11 O17:P17">
    <cfRule type="cellIs" dxfId="65" priority="31" stopIfTrue="1" operator="lessThan">
      <formula>0</formula>
    </cfRule>
  </conditionalFormatting>
  <conditionalFormatting sqref="P13">
    <cfRule type="cellIs" dxfId="64" priority="30" stopIfTrue="1" operator="lessThan">
      <formula>0</formula>
    </cfRule>
  </conditionalFormatting>
  <conditionalFormatting sqref="O15">
    <cfRule type="cellIs" dxfId="63" priority="29" stopIfTrue="1" operator="lessThan">
      <formula>0</formula>
    </cfRule>
  </conditionalFormatting>
  <conditionalFormatting sqref="P15">
    <cfRule type="cellIs" dxfId="62" priority="28" stopIfTrue="1" operator="lessThan">
      <formula>0</formula>
    </cfRule>
  </conditionalFormatting>
  <conditionalFormatting sqref="O14">
    <cfRule type="cellIs" dxfId="61" priority="27" stopIfTrue="1" operator="lessThan">
      <formula>0</formula>
    </cfRule>
  </conditionalFormatting>
  <conditionalFormatting sqref="P14">
    <cfRule type="cellIs" dxfId="60" priority="26" stopIfTrue="1" operator="lessThan">
      <formula>0</formula>
    </cfRule>
  </conditionalFormatting>
  <conditionalFormatting sqref="O16">
    <cfRule type="cellIs" dxfId="59" priority="25" stopIfTrue="1" operator="lessThan">
      <formula>0</formula>
    </cfRule>
  </conditionalFormatting>
  <conditionalFormatting sqref="P16">
    <cfRule type="cellIs" dxfId="58" priority="24" stopIfTrue="1" operator="lessThan">
      <formula>0</formula>
    </cfRule>
  </conditionalFormatting>
  <conditionalFormatting sqref="O10:O18">
    <cfRule type="cellIs" dxfId="57" priority="23" stopIfTrue="1" operator="lessThan">
      <formula>0</formula>
    </cfRule>
  </conditionalFormatting>
  <conditionalFormatting sqref="P10:P18">
    <cfRule type="cellIs" dxfId="56" priority="22" stopIfTrue="1" operator="lessThan">
      <formula>0</formula>
    </cfRule>
  </conditionalFormatting>
  <conditionalFormatting sqref="O12 O18">
    <cfRule type="cellIs" dxfId="55" priority="21" stopIfTrue="1" operator="lessThan">
      <formula>0</formula>
    </cfRule>
  </conditionalFormatting>
  <conditionalFormatting sqref="O13">
    <cfRule type="cellIs" dxfId="54" priority="20" stopIfTrue="1" operator="lessThan">
      <formula>0</formula>
    </cfRule>
  </conditionalFormatting>
  <conditionalFormatting sqref="O15">
    <cfRule type="cellIs" dxfId="53" priority="19" stopIfTrue="1" operator="lessThan">
      <formula>0</formula>
    </cfRule>
  </conditionalFormatting>
  <conditionalFormatting sqref="O14">
    <cfRule type="cellIs" dxfId="52" priority="18" stopIfTrue="1" operator="lessThan">
      <formula>0</formula>
    </cfRule>
  </conditionalFormatting>
  <conditionalFormatting sqref="O16">
    <cfRule type="cellIs" dxfId="51" priority="17" stopIfTrue="1" operator="lessThan">
      <formula>0</formula>
    </cfRule>
  </conditionalFormatting>
  <conditionalFormatting sqref="O10">
    <cfRule type="cellIs" dxfId="50" priority="16" stopIfTrue="1" operator="lessThan">
      <formula>0</formula>
    </cfRule>
  </conditionalFormatting>
  <conditionalFormatting sqref="P12 P18">
    <cfRule type="cellIs" dxfId="49" priority="15" stopIfTrue="1" operator="lessThan">
      <formula>0</formula>
    </cfRule>
  </conditionalFormatting>
  <conditionalFormatting sqref="P15">
    <cfRule type="cellIs" dxfId="48" priority="14" stopIfTrue="1" operator="lessThan">
      <formula>0</formula>
    </cfRule>
  </conditionalFormatting>
  <conditionalFormatting sqref="P14">
    <cfRule type="cellIs" dxfId="47" priority="13" stopIfTrue="1" operator="lessThan">
      <formula>0</formula>
    </cfRule>
  </conditionalFormatting>
  <conditionalFormatting sqref="P16">
    <cfRule type="cellIs" dxfId="46" priority="12" stopIfTrue="1" operator="lessThan">
      <formula>0</formula>
    </cfRule>
  </conditionalFormatting>
  <conditionalFormatting sqref="P10:P18">
    <cfRule type="cellIs" dxfId="45" priority="11" stopIfTrue="1" operator="lessThan">
      <formula>0</formula>
    </cfRule>
  </conditionalFormatting>
  <conditionalFormatting sqref="P12 P18">
    <cfRule type="cellIs" dxfId="44" priority="10" stopIfTrue="1" operator="lessThan">
      <formula>0</formula>
    </cfRule>
  </conditionalFormatting>
  <conditionalFormatting sqref="P13">
    <cfRule type="cellIs" dxfId="43" priority="9" stopIfTrue="1" operator="lessThan">
      <formula>0</formula>
    </cfRule>
  </conditionalFormatting>
  <conditionalFormatting sqref="P15">
    <cfRule type="cellIs" dxfId="42" priority="8" stopIfTrue="1" operator="lessThan">
      <formula>0</formula>
    </cfRule>
  </conditionalFormatting>
  <conditionalFormatting sqref="P14">
    <cfRule type="cellIs" dxfId="41" priority="7" stopIfTrue="1" operator="lessThan">
      <formula>0</formula>
    </cfRule>
  </conditionalFormatting>
  <conditionalFormatting sqref="P16">
    <cfRule type="cellIs" dxfId="40" priority="6" stopIfTrue="1" operator="lessThan">
      <formula>0</formula>
    </cfRule>
  </conditionalFormatting>
  <conditionalFormatting sqref="P10">
    <cfRule type="cellIs" dxfId="39" priority="5" stopIfTrue="1" operator="lessThan">
      <formula>0</formula>
    </cfRule>
  </conditionalFormatting>
  <conditionalFormatting sqref="O19:P19">
    <cfRule type="cellIs" dxfId="38" priority="4" stopIfTrue="1" operator="lessThan">
      <formula>0</formula>
    </cfRule>
  </conditionalFormatting>
  <conditionalFormatting sqref="O19">
    <cfRule type="cellIs" dxfId="37" priority="3" stopIfTrue="1" operator="lessThan">
      <formula>0</formula>
    </cfRule>
  </conditionalFormatting>
  <conditionalFormatting sqref="P19">
    <cfRule type="cellIs" dxfId="36" priority="2" stopIfTrue="1" operator="lessThan">
      <formula>0</formula>
    </cfRule>
  </conditionalFormatting>
  <conditionalFormatting sqref="P19">
    <cfRule type="cellIs" dxfId="35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22"/>
  <sheetViews>
    <sheetView showGridLines="0" workbookViewId="0">
      <selection activeCell="F16" sqref="F16"/>
    </sheetView>
  </sheetViews>
  <sheetFormatPr baseColWidth="10" defaultColWidth="11.42578125" defaultRowHeight="15.75"/>
  <cols>
    <col min="1" max="1" width="1.7109375" style="122" customWidth="1"/>
    <col min="2" max="2" width="16.7109375" style="122" customWidth="1"/>
    <col min="3" max="4" width="21.7109375" style="122" customWidth="1"/>
    <col min="5" max="6" width="21" style="122" customWidth="1"/>
    <col min="7" max="7" width="4" style="122" customWidth="1"/>
    <col min="8" max="8" width="18.7109375" style="122" customWidth="1"/>
    <col min="9" max="9" width="22.28515625" style="122" customWidth="1"/>
    <col min="10" max="10" width="20.42578125" style="122" bestFit="1" customWidth="1"/>
    <col min="11" max="11" width="23.85546875" style="122" customWidth="1"/>
    <col min="12" max="12" width="21.28515625" style="122" customWidth="1"/>
    <col min="13" max="13" width="26.42578125" style="122" customWidth="1"/>
    <col min="14" max="16384" width="11.42578125" style="122"/>
  </cols>
  <sheetData>
    <row r="2" spans="2:15">
      <c r="B2" s="17" t="s">
        <v>43</v>
      </c>
      <c r="D2" s="27" t="s">
        <v>82</v>
      </c>
      <c r="E2" s="27"/>
    </row>
    <row r="4" spans="2:15" ht="30" customHeight="1">
      <c r="B4" s="144" t="s">
        <v>69</v>
      </c>
      <c r="C4" s="144"/>
      <c r="D4" s="144"/>
      <c r="E4" s="144"/>
      <c r="F4" s="144"/>
    </row>
    <row r="5" spans="2:15" ht="15" customHeight="1">
      <c r="C5" s="145" t="s">
        <v>10</v>
      </c>
      <c r="D5" s="145"/>
      <c r="E5" s="145"/>
      <c r="F5" s="145"/>
      <c r="G5" s="81"/>
      <c r="N5" s="81"/>
      <c r="O5" s="81"/>
    </row>
    <row r="6" spans="2:15" ht="48" customHeight="1">
      <c r="B6" s="166" t="s">
        <v>0</v>
      </c>
      <c r="C6" s="144" t="s">
        <v>2</v>
      </c>
      <c r="D6" s="144"/>
      <c r="E6" s="144"/>
      <c r="F6" s="144"/>
    </row>
    <row r="7" spans="2:15" ht="48" customHeight="1">
      <c r="B7" s="167"/>
      <c r="C7" s="127">
        <v>2022</v>
      </c>
      <c r="D7" s="127">
        <v>2021</v>
      </c>
      <c r="E7" s="127" t="s">
        <v>41</v>
      </c>
      <c r="F7" s="128" t="s">
        <v>71</v>
      </c>
    </row>
    <row r="8" spans="2:15">
      <c r="B8" s="116">
        <v>44197</v>
      </c>
      <c r="C8" s="123">
        <f>+'1. Rec Mensual y Acumulada 2022'!D8</f>
        <v>70768799.849999994</v>
      </c>
      <c r="D8" s="123">
        <v>26717319.000000004</v>
      </c>
      <c r="E8" s="6">
        <v>41.83</v>
      </c>
      <c r="F8" s="8">
        <f t="shared" ref="F8:F13" si="0">+(C8/D8-1)*100</f>
        <v>164.87987005732117</v>
      </c>
    </row>
    <row r="9" spans="2:15">
      <c r="B9" s="116">
        <v>44228</v>
      </c>
      <c r="C9" s="118">
        <v>337725966.63999999</v>
      </c>
      <c r="D9" s="118">
        <v>244990045.25</v>
      </c>
      <c r="E9" s="120">
        <f>+(C9/C8-1)*100</f>
        <v>377.22438045556316</v>
      </c>
      <c r="F9" s="120">
        <f t="shared" si="0"/>
        <v>37.852934512244232</v>
      </c>
    </row>
    <row r="10" spans="2:15">
      <c r="B10" s="116">
        <v>44256</v>
      </c>
      <c r="C10" s="109">
        <v>91716166.549999997</v>
      </c>
      <c r="D10" s="123">
        <v>64946182.420000002</v>
      </c>
      <c r="E10" s="8">
        <f t="shared" ref="E10:E11" si="1">+(C10/C9-1)*100</f>
        <v>-72.843021973562045</v>
      </c>
      <c r="F10" s="8">
        <f t="shared" si="0"/>
        <v>41.218718533571952</v>
      </c>
    </row>
    <row r="11" spans="2:15">
      <c r="B11" s="116">
        <v>44287</v>
      </c>
      <c r="C11" s="118">
        <v>72983079.159999996</v>
      </c>
      <c r="D11" s="118">
        <v>44585041.689999998</v>
      </c>
      <c r="E11" s="124">
        <f t="shared" si="1"/>
        <v>-20.425065824995492</v>
      </c>
      <c r="F11" s="124">
        <f t="shared" si="0"/>
        <v>63.694091994915446</v>
      </c>
    </row>
    <row r="12" spans="2:15">
      <c r="B12" s="116">
        <v>44317</v>
      </c>
      <c r="C12" s="109">
        <v>75702932.189999998</v>
      </c>
      <c r="D12" s="123">
        <v>40170709.93</v>
      </c>
      <c r="E12" s="8">
        <f t="shared" ref="E12" si="2">+(C12/C11-1)*100</f>
        <v>3.7266898866205711</v>
      </c>
      <c r="F12" s="8">
        <f t="shared" si="0"/>
        <v>88.453060256881557</v>
      </c>
    </row>
    <row r="13" spans="2:15">
      <c r="B13" s="116">
        <v>44348</v>
      </c>
      <c r="C13" s="118">
        <v>77669212.560000002</v>
      </c>
      <c r="D13" s="118">
        <v>46204855.740000002</v>
      </c>
      <c r="E13" s="120">
        <f t="shared" ref="E13" si="3">+(C13/C12-1)*100</f>
        <v>2.5973635539836337</v>
      </c>
      <c r="F13" s="120">
        <f t="shared" si="0"/>
        <v>68.097511216252954</v>
      </c>
    </row>
    <row r="14" spans="2:15">
      <c r="B14" s="116">
        <v>44378</v>
      </c>
      <c r="C14" s="109">
        <v>93360859.599999994</v>
      </c>
      <c r="D14" s="123">
        <v>52569097.030000001</v>
      </c>
      <c r="E14" s="6">
        <f t="shared" ref="E14" si="4">+(C14/C13-1)*100</f>
        <v>20.203175135679508</v>
      </c>
      <c r="F14" s="6">
        <f t="shared" ref="F14" si="5">+(C14/D14-1)*100</f>
        <v>77.596468028965873</v>
      </c>
    </row>
    <row r="15" spans="2:15">
      <c r="B15" s="116">
        <v>44409</v>
      </c>
      <c r="C15" s="118">
        <v>105320171.13</v>
      </c>
      <c r="D15" s="118">
        <v>59763367.759999998</v>
      </c>
      <c r="E15" s="120">
        <f t="shared" ref="E15" si="6">+(C15/C14-1)*100</f>
        <v>12.809770155543854</v>
      </c>
      <c r="F15" s="120">
        <f t="shared" ref="F15" si="7">+(C15/D15-1)*100</f>
        <v>76.228641519916906</v>
      </c>
    </row>
    <row r="16" spans="2:15">
      <c r="B16" s="116">
        <v>44440</v>
      </c>
      <c r="C16" s="109">
        <v>71869566.140000001</v>
      </c>
      <c r="D16" s="123">
        <v>50809650.450000003</v>
      </c>
      <c r="E16" s="6">
        <f t="shared" ref="E16" si="8">+(C16/C15-1)*100</f>
        <v>-31.760872234731618</v>
      </c>
      <c r="F16" s="6">
        <f t="shared" ref="F16" si="9">+(C16/D16-1)*100</f>
        <v>41.448652969428167</v>
      </c>
    </row>
    <row r="17" spans="2:6">
      <c r="B17" s="116">
        <v>44470</v>
      </c>
      <c r="C17" s="118"/>
      <c r="D17" s="118"/>
      <c r="E17" s="124"/>
      <c r="F17" s="124"/>
    </row>
    <row r="18" spans="2:6">
      <c r="B18" s="116">
        <v>44501</v>
      </c>
      <c r="C18" s="109"/>
      <c r="D18" s="123"/>
      <c r="E18" s="6"/>
      <c r="F18" s="6"/>
    </row>
    <row r="19" spans="2:6">
      <c r="B19" s="116">
        <v>44531</v>
      </c>
      <c r="C19" s="118"/>
      <c r="D19" s="118"/>
      <c r="E19" s="120"/>
      <c r="F19" s="120"/>
    </row>
    <row r="20" spans="2:6" ht="35.1" customHeight="1">
      <c r="B20" s="38" t="s">
        <v>22</v>
      </c>
      <c r="C20" s="19">
        <f>SUM(C8:C19)</f>
        <v>997116753.82000005</v>
      </c>
      <c r="D20" s="19">
        <f>SUM(D8:D19)</f>
        <v>630756269.2700001</v>
      </c>
      <c r="E20" s="1"/>
      <c r="F20" s="1"/>
    </row>
    <row r="21" spans="2:6">
      <c r="C21" s="125"/>
      <c r="D21" s="125"/>
    </row>
    <row r="22" spans="2:6" ht="35.1" customHeight="1">
      <c r="B22" s="121" t="s">
        <v>40</v>
      </c>
      <c r="C22" s="118">
        <f>+AVERAGE(C8:C19)</f>
        <v>110790750.42444445</v>
      </c>
      <c r="D22" s="118">
        <f>+AVERAGE(D8:D19)</f>
        <v>70084029.918888897</v>
      </c>
      <c r="E22" s="126"/>
      <c r="F22" s="126"/>
    </row>
  </sheetData>
  <mergeCells count="4">
    <mergeCell ref="B6:B7"/>
    <mergeCell ref="B4:F4"/>
    <mergeCell ref="C6:F6"/>
    <mergeCell ref="C5:F5"/>
  </mergeCells>
  <conditionalFormatting sqref="E8">
    <cfRule type="cellIs" dxfId="34" priority="39" stopIfTrue="1" operator="lessThan">
      <formula>0</formula>
    </cfRule>
  </conditionalFormatting>
  <conditionalFormatting sqref="E12">
    <cfRule type="cellIs" dxfId="33" priority="38" stopIfTrue="1" operator="lessThan">
      <formula>0</formula>
    </cfRule>
  </conditionalFormatting>
  <conditionalFormatting sqref="F11">
    <cfRule type="cellIs" dxfId="32" priority="8" stopIfTrue="1" operator="lessThan">
      <formula>0</formula>
    </cfRule>
  </conditionalFormatting>
  <conditionalFormatting sqref="E16">
    <cfRule type="cellIs" dxfId="31" priority="11" stopIfTrue="1" operator="lessThan">
      <formula>0</formula>
    </cfRule>
  </conditionalFormatting>
  <conditionalFormatting sqref="E14">
    <cfRule type="cellIs" dxfId="30" priority="12" stopIfTrue="1" operator="lessThan">
      <formula>0</formula>
    </cfRule>
  </conditionalFormatting>
  <conditionalFormatting sqref="F10 F12">
    <cfRule type="cellIs" dxfId="29" priority="9" stopIfTrue="1" operator="lessThan">
      <formula>0</formula>
    </cfRule>
  </conditionalFormatting>
  <conditionalFormatting sqref="E18">
    <cfRule type="cellIs" dxfId="28" priority="13" stopIfTrue="1" operator="lessThan">
      <formula>0</formula>
    </cfRule>
  </conditionalFormatting>
  <conditionalFormatting sqref="F14">
    <cfRule type="cellIs" dxfId="27" priority="6" stopIfTrue="1" operator="lessThan">
      <formula>0</formula>
    </cfRule>
  </conditionalFormatting>
  <conditionalFormatting sqref="E17">
    <cfRule type="cellIs" dxfId="26" priority="10" stopIfTrue="1" operator="lessThan">
      <formula>0</formula>
    </cfRule>
  </conditionalFormatting>
  <conditionalFormatting sqref="F18">
    <cfRule type="cellIs" dxfId="25" priority="7" stopIfTrue="1" operator="lessThan">
      <formula>0</formula>
    </cfRule>
  </conditionalFormatting>
  <conditionalFormatting sqref="F16">
    <cfRule type="cellIs" dxfId="24" priority="5" stopIfTrue="1" operator="lessThan">
      <formula>0</formula>
    </cfRule>
  </conditionalFormatting>
  <conditionalFormatting sqref="F17">
    <cfRule type="cellIs" dxfId="23" priority="4" stopIfTrue="1" operator="lessThan">
      <formula>0</formula>
    </cfRule>
  </conditionalFormatting>
  <conditionalFormatting sqref="F8">
    <cfRule type="cellIs" dxfId="22" priority="3" stopIfTrue="1" operator="lessThan">
      <formula>0</formula>
    </cfRule>
  </conditionalFormatting>
  <conditionalFormatting sqref="E11">
    <cfRule type="cellIs" dxfId="21" priority="1" stopIfTrue="1" operator="lessThan">
      <formula>0</formula>
    </cfRule>
  </conditionalFormatting>
  <conditionalFormatting sqref="E10">
    <cfRule type="cellIs" dxfId="20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23"/>
  <sheetViews>
    <sheetView showGridLines="0" workbookViewId="0">
      <selection activeCell="E16" sqref="E16"/>
    </sheetView>
  </sheetViews>
  <sheetFormatPr baseColWidth="10" defaultRowHeight="15.75"/>
  <cols>
    <col min="1" max="1" width="1.7109375" style="25" customWidth="1"/>
    <col min="2" max="2" width="16.7109375" style="25" customWidth="1"/>
    <col min="3" max="3" width="23.85546875" style="25" customWidth="1"/>
    <col min="4" max="6" width="21.7109375" style="25" customWidth="1"/>
    <col min="7" max="7" width="16.7109375" style="25" customWidth="1"/>
    <col min="8" max="8" width="18.28515625" style="25" customWidth="1"/>
    <col min="9" max="9" width="13.42578125" style="25" customWidth="1"/>
    <col min="10" max="16384" width="11.42578125" style="25"/>
  </cols>
  <sheetData>
    <row r="2" spans="2:6" s="122" customFormat="1">
      <c r="B2" s="17" t="s">
        <v>43</v>
      </c>
      <c r="D2" s="27" t="s">
        <v>82</v>
      </c>
      <c r="E2" s="27"/>
    </row>
    <row r="3" spans="2:6">
      <c r="B3" s="2"/>
      <c r="E3" s="130"/>
    </row>
    <row r="4" spans="2:6" ht="30" customHeight="1">
      <c r="B4" s="144" t="s">
        <v>74</v>
      </c>
      <c r="C4" s="144"/>
      <c r="D4" s="144"/>
      <c r="E4" s="144"/>
      <c r="F4" s="144"/>
    </row>
    <row r="5" spans="2:6" ht="15" customHeight="1">
      <c r="C5" s="164" t="s">
        <v>10</v>
      </c>
      <c r="D5" s="164"/>
      <c r="E5" s="164"/>
      <c r="F5" s="164"/>
    </row>
    <row r="6" spans="2:6" ht="48" customHeight="1">
      <c r="B6" s="166" t="s">
        <v>0</v>
      </c>
      <c r="C6" s="144" t="s">
        <v>3</v>
      </c>
      <c r="D6" s="144"/>
      <c r="E6" s="144"/>
      <c r="F6" s="144"/>
    </row>
    <row r="7" spans="2:6" ht="48" customHeight="1">
      <c r="B7" s="167"/>
      <c r="C7" s="127">
        <v>2022</v>
      </c>
      <c r="D7" s="127">
        <v>2021</v>
      </c>
      <c r="E7" s="127" t="s">
        <v>41</v>
      </c>
      <c r="F7" s="127" t="s">
        <v>72</v>
      </c>
    </row>
    <row r="8" spans="2:6">
      <c r="B8" s="116">
        <v>44197</v>
      </c>
      <c r="C8" s="123">
        <v>103858803.45000002</v>
      </c>
      <c r="D8" s="123">
        <v>53758851.93</v>
      </c>
      <c r="E8" s="6">
        <v>-33.049999999999997</v>
      </c>
      <c r="F8" s="9">
        <f t="shared" ref="F8:F13" si="0">+(C8/D8-1)*100</f>
        <v>93.193864305799764</v>
      </c>
    </row>
    <row r="9" spans="2:6">
      <c r="B9" s="116">
        <v>44228</v>
      </c>
      <c r="C9" s="118">
        <v>91120911.489999995</v>
      </c>
      <c r="D9" s="118">
        <v>73660448.290000007</v>
      </c>
      <c r="E9" s="124">
        <f>+(C9/C8-1)*100</f>
        <v>-12.264624217563158</v>
      </c>
      <c r="F9" s="129">
        <f t="shared" si="0"/>
        <v>23.703987153673612</v>
      </c>
    </row>
    <row r="10" spans="2:6">
      <c r="B10" s="116">
        <v>44256</v>
      </c>
      <c r="C10" s="131">
        <v>756262006.95000017</v>
      </c>
      <c r="D10" s="123">
        <v>389920587.94</v>
      </c>
      <c r="E10" s="8">
        <f t="shared" ref="E10:E11" si="1">+(C10/C9-1)*100</f>
        <v>729.95439200912267</v>
      </c>
      <c r="F10" s="9">
        <f t="shared" si="0"/>
        <v>93.952827919507513</v>
      </c>
    </row>
    <row r="11" spans="2:6">
      <c r="B11" s="116">
        <v>44287</v>
      </c>
      <c r="C11" s="118">
        <v>303713908.36000001</v>
      </c>
      <c r="D11" s="118">
        <v>132544403.19</v>
      </c>
      <c r="E11" s="124">
        <f t="shared" si="1"/>
        <v>-59.840120808808535</v>
      </c>
      <c r="F11" s="129">
        <f t="shared" si="0"/>
        <v>129.14125459121172</v>
      </c>
    </row>
    <row r="12" spans="2:6">
      <c r="B12" s="116">
        <v>44317</v>
      </c>
      <c r="C12" s="109">
        <v>249110042.66</v>
      </c>
      <c r="D12" s="123">
        <v>111427886.45999999</v>
      </c>
      <c r="E12" s="9">
        <f t="shared" ref="E12" si="2">+(C12/C11-1)*100</f>
        <v>-17.978717535476385</v>
      </c>
      <c r="F12" s="9">
        <f t="shared" si="0"/>
        <v>123.56166896284502</v>
      </c>
    </row>
    <row r="13" spans="2:6">
      <c r="B13" s="116">
        <v>44348</v>
      </c>
      <c r="C13" s="118">
        <v>251784759.46000001</v>
      </c>
      <c r="D13" s="118">
        <v>135226485.88</v>
      </c>
      <c r="E13" s="129">
        <f t="shared" ref="E13" si="3">+(C13/C12-1)*100</f>
        <v>1.0737089406108957</v>
      </c>
      <c r="F13" s="129">
        <f t="shared" si="0"/>
        <v>86.194855113985454</v>
      </c>
    </row>
    <row r="14" spans="2:6">
      <c r="B14" s="116">
        <v>44378</v>
      </c>
      <c r="C14" s="109">
        <v>291804311.31</v>
      </c>
      <c r="D14" s="123">
        <v>153333969.81</v>
      </c>
      <c r="E14" s="9">
        <f t="shared" ref="E14" si="4">+(C14/C13-1)*100</f>
        <v>15.894350371257371</v>
      </c>
      <c r="F14" s="9">
        <f t="shared" ref="F14" si="5">+(C14/D14-1)*100</f>
        <v>90.306369600671061</v>
      </c>
    </row>
    <row r="15" spans="2:6">
      <c r="B15" s="116">
        <v>44409</v>
      </c>
      <c r="C15" s="118">
        <v>333308103</v>
      </c>
      <c r="D15" s="118">
        <v>174704030.90000001</v>
      </c>
      <c r="E15" s="129">
        <f t="shared" ref="E15" si="6">+(C15/C14-1)*100</f>
        <v>14.223159179409173</v>
      </c>
      <c r="F15" s="129">
        <f t="shared" ref="F15" si="7">+(C15/D15-1)*100</f>
        <v>90.784437704694071</v>
      </c>
    </row>
    <row r="16" spans="2:6">
      <c r="B16" s="116">
        <v>44440</v>
      </c>
      <c r="C16" s="109">
        <v>280606886.69</v>
      </c>
      <c r="D16" s="123">
        <v>142773204.63</v>
      </c>
      <c r="E16" s="9">
        <f t="shared" ref="E16" si="8">+(C16/C15-1)*100</f>
        <v>-15.811561685915565</v>
      </c>
      <c r="F16" s="9">
        <f t="shared" ref="F16" si="9">+(C16/D16-1)*100</f>
        <v>96.540301394228095</v>
      </c>
    </row>
    <row r="17" spans="2:8">
      <c r="B17" s="116">
        <v>44470</v>
      </c>
      <c r="C17" s="118"/>
      <c r="D17" s="118"/>
      <c r="E17" s="129"/>
      <c r="F17" s="129"/>
    </row>
    <row r="18" spans="2:8">
      <c r="B18" s="116">
        <v>44501</v>
      </c>
      <c r="C18" s="109"/>
      <c r="D18" s="123"/>
      <c r="E18" s="9"/>
      <c r="F18" s="9"/>
    </row>
    <row r="19" spans="2:8">
      <c r="B19" s="116">
        <v>44531</v>
      </c>
      <c r="C19" s="118"/>
      <c r="D19" s="118"/>
      <c r="E19" s="129"/>
      <c r="F19" s="129"/>
    </row>
    <row r="20" spans="2:8" ht="31.5">
      <c r="B20" s="38" t="s">
        <v>22</v>
      </c>
      <c r="C20" s="19">
        <f>SUM(C8:C19)</f>
        <v>2661569733.3700004</v>
      </c>
      <c r="D20" s="19">
        <f>SUM(D8:D19)</f>
        <v>1367349869.0300002</v>
      </c>
      <c r="E20" s="1"/>
      <c r="F20" s="1"/>
    </row>
    <row r="21" spans="2:8">
      <c r="C21" s="87"/>
      <c r="D21" s="87"/>
      <c r="H21" s="87"/>
    </row>
    <row r="22" spans="2:8" ht="35.1" customHeight="1">
      <c r="B22" s="121" t="s">
        <v>40</v>
      </c>
      <c r="C22" s="118">
        <f>+AVERAGE(C8:C19)</f>
        <v>295729970.37444448</v>
      </c>
      <c r="D22" s="118">
        <f>+AVERAGE(D8:D19)</f>
        <v>151927763.22555557</v>
      </c>
      <c r="E22" s="126"/>
      <c r="F22" s="126"/>
      <c r="H22" s="87"/>
    </row>
    <row r="23" spans="2:8">
      <c r="C23" s="87"/>
      <c r="H23" s="87"/>
    </row>
  </sheetData>
  <mergeCells count="4">
    <mergeCell ref="B6:B7"/>
    <mergeCell ref="C6:F6"/>
    <mergeCell ref="B4:F4"/>
    <mergeCell ref="C5:F5"/>
  </mergeCells>
  <conditionalFormatting sqref="E18 F8">
    <cfRule type="cellIs" dxfId="19" priority="18" stopIfTrue="1" operator="lessThan">
      <formula>0</formula>
    </cfRule>
  </conditionalFormatting>
  <conditionalFormatting sqref="E12">
    <cfRule type="cellIs" dxfId="18" priority="21" stopIfTrue="1" operator="lessThan">
      <formula>0</formula>
    </cfRule>
  </conditionalFormatting>
  <conditionalFormatting sqref="E14">
    <cfRule type="cellIs" dxfId="17" priority="15" stopIfTrue="1" operator="lessThan">
      <formula>0</formula>
    </cfRule>
  </conditionalFormatting>
  <conditionalFormatting sqref="E16">
    <cfRule type="cellIs" dxfId="16" priority="10" stopIfTrue="1" operator="lessThan">
      <formula>0</formula>
    </cfRule>
  </conditionalFormatting>
  <conditionalFormatting sqref="F18">
    <cfRule type="cellIs" dxfId="15" priority="8" stopIfTrue="1" operator="lessThan">
      <formula>0</formula>
    </cfRule>
  </conditionalFormatting>
  <conditionalFormatting sqref="F14">
    <cfRule type="cellIs" dxfId="14" priority="7" stopIfTrue="1" operator="lessThan">
      <formula>0</formula>
    </cfRule>
  </conditionalFormatting>
  <conditionalFormatting sqref="F10 F12">
    <cfRule type="cellIs" dxfId="13" priority="9" stopIfTrue="1" operator="lessThan">
      <formula>0</formula>
    </cfRule>
  </conditionalFormatting>
  <conditionalFormatting sqref="F16">
    <cfRule type="cellIs" dxfId="12" priority="6" stopIfTrue="1" operator="lessThan">
      <formula>0</formula>
    </cfRule>
  </conditionalFormatting>
  <conditionalFormatting sqref="E8">
    <cfRule type="cellIs" dxfId="11" priority="4" stopIfTrue="1" operator="lessThan">
      <formula>0</formula>
    </cfRule>
  </conditionalFormatting>
  <conditionalFormatting sqref="E11">
    <cfRule type="cellIs" dxfId="10" priority="2" stopIfTrue="1" operator="lessThan">
      <formula>0</formula>
    </cfRule>
  </conditionalFormatting>
  <conditionalFormatting sqref="E10">
    <cfRule type="cellIs" dxfId="9" priority="3" stopIfTrue="1" operator="lessThan">
      <formula>0</formula>
    </cfRule>
  </conditionalFormatting>
  <conditionalFormatting sqref="E9">
    <cfRule type="cellIs" dxfId="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5"/>
  <sheetViews>
    <sheetView showGridLines="0" topLeftCell="A4" workbookViewId="0">
      <selection activeCell="F17" sqref="F17"/>
    </sheetView>
  </sheetViews>
  <sheetFormatPr baseColWidth="10" defaultRowHeight="15.75"/>
  <cols>
    <col min="1" max="1" width="1.7109375" style="25" customWidth="1"/>
    <col min="2" max="2" width="16.7109375" style="25" customWidth="1"/>
    <col min="3" max="6" width="21.7109375" style="25" customWidth="1"/>
    <col min="7" max="7" width="15.5703125" style="25" customWidth="1"/>
    <col min="8" max="8" width="14.28515625" style="25" customWidth="1"/>
    <col min="9" max="16384" width="11.42578125" style="25"/>
  </cols>
  <sheetData>
    <row r="2" spans="2:6">
      <c r="B2" s="2" t="s">
        <v>43</v>
      </c>
      <c r="E2" s="27" t="s">
        <v>82</v>
      </c>
    </row>
    <row r="5" spans="2:6" ht="30" customHeight="1">
      <c r="B5" s="144" t="s">
        <v>73</v>
      </c>
      <c r="C5" s="144"/>
      <c r="D5" s="144"/>
      <c r="E5" s="144"/>
      <c r="F5" s="144"/>
    </row>
    <row r="6" spans="2:6" ht="15" customHeight="1">
      <c r="C6" s="164" t="s">
        <v>10</v>
      </c>
      <c r="D6" s="164"/>
      <c r="E6" s="164"/>
      <c r="F6" s="164"/>
    </row>
    <row r="7" spans="2:6" ht="48" customHeight="1">
      <c r="B7" s="166" t="s">
        <v>0</v>
      </c>
      <c r="C7" s="144" t="s">
        <v>42</v>
      </c>
      <c r="D7" s="144"/>
      <c r="E7" s="144"/>
      <c r="F7" s="144"/>
    </row>
    <row r="8" spans="2:6" ht="48" customHeight="1">
      <c r="B8" s="167"/>
      <c r="C8" s="127">
        <v>2022</v>
      </c>
      <c r="D8" s="127">
        <v>2021</v>
      </c>
      <c r="E8" s="127" t="s">
        <v>41</v>
      </c>
      <c r="F8" s="127" t="s">
        <v>72</v>
      </c>
    </row>
    <row r="9" spans="2:6">
      <c r="B9" s="23">
        <v>44197</v>
      </c>
      <c r="C9" s="123">
        <v>120011584.16000001</v>
      </c>
      <c r="D9" s="123">
        <v>89026302.219999984</v>
      </c>
      <c r="E9" s="22">
        <v>-1.75</v>
      </c>
      <c r="F9" s="9">
        <f t="shared" ref="F9:F14" si="0">+(C9/D9-1)*100</f>
        <v>34.804637693959052</v>
      </c>
    </row>
    <row r="10" spans="2:6">
      <c r="B10" s="23">
        <v>44228</v>
      </c>
      <c r="C10" s="118">
        <v>127682328.93000001</v>
      </c>
      <c r="D10" s="118">
        <v>84374922.930000007</v>
      </c>
      <c r="E10" s="129">
        <f>+(C10/C9-1)*100</f>
        <v>6.3916702905723932</v>
      </c>
      <c r="F10" s="129">
        <f t="shared" si="0"/>
        <v>51.3273428835356</v>
      </c>
    </row>
    <row r="11" spans="2:6">
      <c r="B11" s="23">
        <v>44256</v>
      </c>
      <c r="C11" s="109">
        <v>143229625.87</v>
      </c>
      <c r="D11" s="123">
        <v>121180208.09</v>
      </c>
      <c r="E11" s="9">
        <f t="shared" ref="E11:E12" si="1">+(C11/C10-1)*100</f>
        <v>12.176545548854744</v>
      </c>
      <c r="F11" s="9">
        <f t="shared" si="0"/>
        <v>18.195560254875943</v>
      </c>
    </row>
    <row r="12" spans="2:6">
      <c r="B12" s="23">
        <v>44287</v>
      </c>
      <c r="C12" s="118">
        <v>141822626.40000001</v>
      </c>
      <c r="D12" s="118">
        <v>105053365.31</v>
      </c>
      <c r="E12" s="138">
        <f t="shared" si="1"/>
        <v>-0.98233829869599498</v>
      </c>
      <c r="F12" s="129">
        <f t="shared" si="0"/>
        <v>35.000555176407985</v>
      </c>
    </row>
    <row r="13" spans="2:6">
      <c r="B13" s="23">
        <v>44317</v>
      </c>
      <c r="C13" s="109">
        <v>160057387.75999999</v>
      </c>
      <c r="D13" s="123">
        <v>91442240.870000005</v>
      </c>
      <c r="E13" s="9">
        <f t="shared" ref="E13" si="2">+(C13/C12-1)*100</f>
        <v>12.857441596498308</v>
      </c>
      <c r="F13" s="9">
        <f t="shared" si="0"/>
        <v>75.036598225482635</v>
      </c>
    </row>
    <row r="14" spans="2:6">
      <c r="B14" s="23">
        <v>44348</v>
      </c>
      <c r="C14" s="118">
        <v>149121063.36000001</v>
      </c>
      <c r="D14" s="118">
        <v>101774331.68000001</v>
      </c>
      <c r="E14" s="138">
        <f t="shared" ref="E14" si="3">+(C14/C13-1)*100</f>
        <v>-6.8327520229172993</v>
      </c>
      <c r="F14" s="129">
        <f t="shared" si="0"/>
        <v>46.521289698927347</v>
      </c>
    </row>
    <row r="15" spans="2:6">
      <c r="B15" s="23">
        <v>44378</v>
      </c>
      <c r="C15" s="131">
        <v>185496883.74000001</v>
      </c>
      <c r="D15" s="123">
        <v>107833321.61999999</v>
      </c>
      <c r="E15" s="9">
        <f t="shared" ref="E15" si="4">+(C15/C14-1)*100</f>
        <v>24.393482423192925</v>
      </c>
      <c r="F15" s="9">
        <f t="shared" ref="F15" si="5">+(C15/D15-1)*100</f>
        <v>72.021858321014236</v>
      </c>
    </row>
    <row r="16" spans="2:6">
      <c r="B16" s="23">
        <v>44409</v>
      </c>
      <c r="C16" s="118">
        <v>199790138.88</v>
      </c>
      <c r="D16" s="118">
        <v>111365011.45999999</v>
      </c>
      <c r="E16" s="129">
        <f t="shared" ref="E16" si="6">+(C16/C15-1)*100</f>
        <v>7.7053882802872176</v>
      </c>
      <c r="F16" s="129">
        <f t="shared" ref="F16" si="7">+(C16/D16-1)*100</f>
        <v>79.40117480413538</v>
      </c>
    </row>
    <row r="17" spans="2:6">
      <c r="B17" s="23">
        <v>44440</v>
      </c>
      <c r="C17" s="109">
        <v>235618480.93000001</v>
      </c>
      <c r="D17" s="123">
        <v>116892550.08</v>
      </c>
      <c r="E17" s="9">
        <f t="shared" ref="E17" si="8">+(C17/C16-1)*100</f>
        <v>17.932988209953436</v>
      </c>
      <c r="F17" s="9">
        <f t="shared" ref="F17" si="9">+(C17/D17-1)*100</f>
        <v>101.56843252093077</v>
      </c>
    </row>
    <row r="18" spans="2:6">
      <c r="B18" s="23">
        <v>44470</v>
      </c>
      <c r="C18" s="118"/>
      <c r="D18" s="118"/>
      <c r="E18" s="129"/>
      <c r="F18" s="129"/>
    </row>
    <row r="19" spans="2:6">
      <c r="B19" s="23">
        <v>44501</v>
      </c>
      <c r="C19" s="109"/>
      <c r="D19" s="123"/>
      <c r="E19" s="9"/>
      <c r="F19" s="9"/>
    </row>
    <row r="20" spans="2:6">
      <c r="B20" s="23">
        <v>44531</v>
      </c>
      <c r="C20" s="118"/>
      <c r="D20" s="118"/>
      <c r="E20" s="129"/>
      <c r="F20" s="129"/>
    </row>
    <row r="21" spans="2:6" ht="31.5">
      <c r="B21" s="38" t="s">
        <v>22</v>
      </c>
      <c r="C21" s="19">
        <f>SUM(C9:C20)</f>
        <v>1462830120.03</v>
      </c>
      <c r="D21" s="19">
        <f>SUM(D9:D20)</f>
        <v>928942254.26000011</v>
      </c>
      <c r="E21" s="1"/>
      <c r="F21" s="1"/>
    </row>
    <row r="22" spans="2:6">
      <c r="C22" s="87"/>
      <c r="D22" s="87"/>
    </row>
    <row r="23" spans="2:6" ht="31.5">
      <c r="B23" s="121" t="s">
        <v>40</v>
      </c>
      <c r="C23" s="118">
        <f>+AVERAGE(C9:C20)</f>
        <v>162536680.00333333</v>
      </c>
      <c r="D23" s="118">
        <f>+AVERAGE(D9:D20)</f>
        <v>103215806.0288889</v>
      </c>
      <c r="E23" s="126"/>
      <c r="F23" s="126"/>
    </row>
    <row r="25" spans="2:6">
      <c r="C25" s="87"/>
    </row>
  </sheetData>
  <mergeCells count="4">
    <mergeCell ref="B5:F5"/>
    <mergeCell ref="B7:B8"/>
    <mergeCell ref="C7:F7"/>
    <mergeCell ref="C6:F6"/>
  </mergeCells>
  <conditionalFormatting sqref="E19 E9:F9">
    <cfRule type="cellIs" dxfId="7" priority="10" stopIfTrue="1" operator="lessThan">
      <formula>0</formula>
    </cfRule>
  </conditionalFormatting>
  <conditionalFormatting sqref="E11 E13">
    <cfRule type="cellIs" dxfId="6" priority="13" stopIfTrue="1" operator="lessThan">
      <formula>0</formula>
    </cfRule>
  </conditionalFormatting>
  <conditionalFormatting sqref="E15">
    <cfRule type="cellIs" dxfId="5" priority="8" stopIfTrue="1" operator="lessThan">
      <formula>0</formula>
    </cfRule>
  </conditionalFormatting>
  <conditionalFormatting sqref="E17">
    <cfRule type="cellIs" dxfId="4" priority="6" stopIfTrue="1" operator="lessThan">
      <formula>0</formula>
    </cfRule>
  </conditionalFormatting>
  <conditionalFormatting sqref="F19">
    <cfRule type="cellIs" dxfId="3" priority="3" stopIfTrue="1" operator="lessThan">
      <formula>0</formula>
    </cfRule>
  </conditionalFormatting>
  <conditionalFormatting sqref="F11 F13">
    <cfRule type="cellIs" dxfId="2" priority="4" stopIfTrue="1" operator="lessThan">
      <formula>0</formula>
    </cfRule>
  </conditionalFormatting>
  <conditionalFormatting sqref="F15">
    <cfRule type="cellIs" dxfId="1" priority="2" stopIfTrue="1" operator="lessThan">
      <formula>0</formula>
    </cfRule>
  </conditionalFormatting>
  <conditionalFormatting sqref="F1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1. Rec Mensual y Acumulada 2022</vt:lpstr>
      <vt:lpstr>2. Var Mensual - Internual</vt:lpstr>
      <vt:lpstr>3. Rec Comparativa en $ y % </vt:lpstr>
      <vt:lpstr>4. Rec Acum por Imp.</vt:lpstr>
      <vt:lpstr>5. Ingresos Brutos</vt:lpstr>
      <vt:lpstr>6. Inmobiliario</vt:lpstr>
      <vt:lpstr>7. Automotor</vt:lpstr>
      <vt:lpstr>8. Sellos</vt:lpstr>
      <vt:lpstr>9. Serie Histórica Anual</vt:lpstr>
      <vt:lpstr>10. Serie Histórica 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Maria Laura Garcia</cp:lastModifiedBy>
  <dcterms:created xsi:type="dcterms:W3CDTF">2020-06-22T13:36:33Z</dcterms:created>
  <dcterms:modified xsi:type="dcterms:W3CDTF">2022-10-03T14:53:18Z</dcterms:modified>
</cp:coreProperties>
</file>