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1.2 SUBDIRECCIÓN DE CONTROL DE GESTIÓN\1. Análisis de GT\Recaudación\Abril 2022\"/>
    </mc:Choice>
  </mc:AlternateContent>
  <xr:revisionPtr revIDLastSave="0" documentId="8_{5EC52494-3F38-4F6E-A1B3-B1F10D235B54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Indice" sheetId="12" r:id="rId1"/>
    <sheet name="1. Rec Mensual y Acumulada 2022" sheetId="1" r:id="rId2"/>
    <sheet name="2. Var Mensual - Inter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E12" i="9"/>
  <c r="E10" i="9"/>
  <c r="E10" i="8"/>
  <c r="E11" i="8"/>
  <c r="E9" i="8"/>
  <c r="E10" i="5"/>
  <c r="E11" i="5"/>
  <c r="E9" i="5"/>
  <c r="O11" i="4"/>
  <c r="F11" i="5"/>
  <c r="P11" i="4"/>
  <c r="G21" i="7"/>
  <c r="G16" i="7"/>
  <c r="G14" i="7"/>
  <c r="G12" i="7"/>
  <c r="G9" i="7"/>
  <c r="K14" i="2"/>
  <c r="K13" i="2"/>
  <c r="K12" i="2"/>
  <c r="G12" i="2"/>
  <c r="K9" i="2" l="1"/>
  <c r="K10" i="2"/>
  <c r="G10" i="2"/>
  <c r="G9" i="2"/>
  <c r="J24" i="1"/>
  <c r="F12" i="9"/>
  <c r="F11" i="8"/>
  <c r="S11" i="4" l="1"/>
  <c r="R11" i="4"/>
  <c r="M11" i="4"/>
  <c r="J11" i="4" s="1"/>
  <c r="G11" i="4"/>
  <c r="F11" i="4"/>
  <c r="D11" i="4"/>
  <c r="D12" i="6"/>
  <c r="C12" i="6"/>
  <c r="J11" i="1"/>
  <c r="H11" i="1"/>
  <c r="F11" i="9" l="1"/>
  <c r="D22" i="8"/>
  <c r="F10" i="8" l="1"/>
  <c r="F10" i="5"/>
  <c r="S10" i="4"/>
  <c r="R10" i="4"/>
  <c r="P10" i="4"/>
  <c r="O10" i="4"/>
  <c r="M10" i="4"/>
  <c r="J10" i="4" s="1"/>
  <c r="M9" i="4"/>
  <c r="G10" i="4"/>
  <c r="F10" i="4" s="1"/>
  <c r="H10" i="1"/>
  <c r="J10" i="1" s="1"/>
  <c r="C11" i="6" s="1"/>
  <c r="D11" i="6" s="1"/>
  <c r="D10" i="4" l="1"/>
  <c r="F10" i="9"/>
  <c r="F9" i="8"/>
  <c r="F9" i="5"/>
  <c r="S9" i="4"/>
  <c r="R9" i="4"/>
  <c r="P9" i="4"/>
  <c r="O9" i="4"/>
  <c r="J9" i="4"/>
  <c r="G9" i="4"/>
  <c r="F9" i="4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1" i="2"/>
  <c r="G13" i="2"/>
  <c r="G14" i="2"/>
  <c r="G17" i="2"/>
  <c r="G18" i="2"/>
  <c r="G19" i="2"/>
  <c r="C24" i="1"/>
  <c r="H8" i="1"/>
  <c r="M14" i="11"/>
  <c r="C8" i="5"/>
  <c r="F8" i="5" s="1"/>
  <c r="E16" i="2"/>
  <c r="K20" i="4" l="1"/>
  <c r="C20" i="5"/>
  <c r="I22" i="4"/>
  <c r="K22" i="4"/>
  <c r="E22" i="4"/>
  <c r="I20" i="4"/>
  <c r="E20" i="4"/>
  <c r="F10" i="2"/>
  <c r="F9" i="2"/>
  <c r="E24" i="1"/>
  <c r="S20" i="4" l="1"/>
  <c r="C20" i="8"/>
  <c r="F14" i="7"/>
  <c r="F14" i="2" l="1"/>
  <c r="F13" i="2"/>
  <c r="F12" i="2"/>
  <c r="F11" i="2"/>
  <c r="F17" i="2" l="1"/>
  <c r="F19" i="2"/>
  <c r="F18" i="2"/>
  <c r="I16" i="2" l="1"/>
  <c r="J9" i="2"/>
  <c r="D16" i="2"/>
  <c r="K16" i="2" l="1"/>
  <c r="G16" i="2"/>
  <c r="J16" i="2"/>
  <c r="L20" i="3"/>
  <c r="L14" i="11"/>
  <c r="H21" i="1" l="1"/>
  <c r="D20" i="5" l="1"/>
  <c r="D9" i="7"/>
  <c r="F16" i="2"/>
  <c r="D8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F19" i="7"/>
  <c r="F20" i="7"/>
  <c r="F18" i="7"/>
  <c r="E17" i="7"/>
  <c r="D17" i="7"/>
  <c r="F15" i="7"/>
  <c r="F13" i="7"/>
  <c r="F12" i="7"/>
  <c r="F11" i="7"/>
  <c r="F10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I15" i="2" s="1"/>
  <c r="I20" i="2" s="1"/>
  <c r="E8" i="2"/>
  <c r="E15" i="2" s="1"/>
  <c r="E20" i="2" s="1"/>
  <c r="J14" i="2"/>
  <c r="J13" i="2"/>
  <c r="J12" i="2"/>
  <c r="J11" i="2"/>
  <c r="J10" i="2"/>
  <c r="I24" i="1"/>
  <c r="G24" i="1"/>
  <c r="F24" i="1"/>
  <c r="D24" i="1"/>
  <c r="J8" i="1"/>
  <c r="I21" i="1"/>
  <c r="G21" i="1"/>
  <c r="E21" i="1"/>
  <c r="D21" i="1"/>
  <c r="C21" i="1"/>
  <c r="F21" i="1"/>
  <c r="G17" i="7" l="1"/>
  <c r="D16" i="7"/>
  <c r="F9" i="7"/>
  <c r="G8" i="2"/>
  <c r="K8" i="2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F17" i="7"/>
  <c r="E16" i="7"/>
  <c r="J8" i="2"/>
  <c r="C21" i="6" l="1"/>
  <c r="D10" i="6"/>
  <c r="D21" i="7"/>
  <c r="J15" i="2"/>
  <c r="J20" i="2" s="1"/>
  <c r="K15" i="2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F16" i="7"/>
  <c r="E21" i="7"/>
  <c r="K20" i="2" l="1"/>
  <c r="G20" i="2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<sst xmlns="http://schemas.openxmlformats.org/spreadsheetml/2006/main" count="171" uniqueCount="88">
  <si>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</si>
  <si>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</si>
  <si>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</si>
  <si>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</si>
  <si>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</si>
  <si>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</si>
  <si>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</si>
  <si>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</si>
  <si>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</si>
  <si>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</si>
  <si>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</si>
  <si>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</si>
  <si>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</si>
  <si>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</si>
  <si>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</si>
  <si>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</si>
  <si>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</si>
  <si>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</si>
  <si>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</si>
  <si>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</si>
  <si>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</si>
  <si>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</si>
  <si>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</si>
  <si>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</si>
  <si>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</si>
  <si>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</si>
  <si>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</si>
  <si>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</si>
  <si>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</si>
  <si>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</si>
  <si>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</si>
  <si>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</si>
  <si>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</si>
  <si>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</si>
  <si>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</si>
  <si>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</si>
  <si>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</si>
  <si>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</si>
  <si>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</si>
  <si>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</si>
  <si>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</si>
  <si>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</si>
  <si>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</si>
  <si>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</si>
  <si>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</si>
  <si>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</si>
  <si>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</si>
  <si>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</si>
  <si>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</si>
  <si>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</si>
  <si>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</si>
  <si>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</si>
  <si>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</si>
  <si>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</si>
  <si>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</si>
  <si>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</si>
  <si>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</si>
  <si>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</si>
  <si>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</si>
  <si>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</si>
  <si>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</si>
  <si>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</si>
  <si>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</si>
  <si>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</si>
  <si>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</si>
  <si>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</si>
  <si>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</si>
  <si>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</si>
  <si>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</si>
  <si>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</si>
  <si>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</si>
  <si>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</si>
  <si>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</si>
  <si>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</si>
  <si>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</si>
  <si>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</si>
  <si>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</si>
  <si>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</si>
  <si>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</si>
  <si>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Recaudación
Marzo 2022</t>
  </si>
  <si>
    <t>Informe Abril 2022</t>
  </si>
  <si>
    <t>Fecha de Versión de Archivo:  02/05/2022</t>
  </si>
  <si>
    <t>ABRIL 2022</t>
  </si>
  <si>
    <t>COMPARATIVO MES DE ABRIL 2022 CON MARZO 2022 Y ABRIL 2021</t>
  </si>
  <si>
    <t>Recaudación
Abril 2022</t>
  </si>
  <si>
    <t>Recaudación
Abril 2021</t>
  </si>
  <si>
    <t>Recaudación
 Acumulada hasta
Abril 2022</t>
  </si>
  <si>
    <t>Recaudación
Acumulada hasta
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</si>
</sst>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  <numFmt numFmtId="168" formatCode="_-* #,##0.00\ _€_-;\-* #,##0.00\ _€_-;_-* &quot;-&quot;??\ _€_-;_-@_-"/>
    <numFmt numFmtId="169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75">
    <xf numFmtId="0" fontId="0" fillId="0" borderId="0" xfId="0"/>
    <xf numFmtId="164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167" fontId="10" fillId="6" borderId="1" xfId="1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164" fontId="2" fillId="7" borderId="1" xfId="1" applyFont="1" applyFill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center" vertic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164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164" fontId="3" fillId="16" borderId="1" xfId="0" applyNumberFormat="1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7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7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4" xfId="1" applyNumberFormat="1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7" fontId="3" fillId="0" borderId="10" xfId="1" applyNumberFormat="1" applyFont="1" applyBorder="1" applyAlignment="1">
      <alignment vertical="center" wrapText="1"/>
    </xf>
    <xf numFmtId="167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vertical="center" wrapText="1"/>
    </xf>
    <xf numFmtId="167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7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7" fontId="3" fillId="0" borderId="11" xfId="1" applyNumberFormat="1" applyFont="1" applyBorder="1" applyAlignment="1">
      <alignment vertical="center" wrapText="1"/>
    </xf>
    <xf numFmtId="167" fontId="3" fillId="0" borderId="3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7" fontId="6" fillId="2" borderId="8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7" fontId="3" fillId="0" borderId="0" xfId="0" applyNumberFormat="1" applyFont="1"/>
    <xf numFmtId="167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7" fontId="3" fillId="0" borderId="1" xfId="1" applyNumberFormat="1" applyFont="1" applyBorder="1" applyAlignment="1">
      <alignment vertical="center"/>
    </xf>
    <xf numFmtId="167" fontId="20" fillId="0" borderId="1" xfId="1" applyNumberFormat="1" applyFont="1" applyBorder="1" applyAlignment="1">
      <alignment vertical="center"/>
    </xf>
    <xf numFmtId="167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7" fontId="20" fillId="0" borderId="7" xfId="1" applyNumberFormat="1" applyFont="1" applyBorder="1" applyAlignment="1">
      <alignment vertical="center" wrapText="1"/>
    </xf>
    <xf numFmtId="167" fontId="3" fillId="0" borderId="7" xfId="1" applyNumberFormat="1" applyFont="1" applyBorder="1" applyAlignment="1">
      <alignment vertical="center"/>
    </xf>
    <xf numFmtId="167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7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7" fontId="3" fillId="0" borderId="3" xfId="1" applyNumberFormat="1" applyFont="1" applyBorder="1" applyAlignment="1">
      <alignment vertical="center"/>
    </xf>
    <xf numFmtId="167" fontId="20" fillId="0" borderId="3" xfId="1" applyNumberFormat="1" applyFont="1" applyBorder="1" applyAlignment="1">
      <alignment vertical="center"/>
    </xf>
    <xf numFmtId="167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vertical="center" wrapText="1"/>
    </xf>
    <xf numFmtId="164" fontId="3" fillId="0" borderId="6" xfId="1" applyFont="1" applyBorder="1" applyAlignment="1">
      <alignment vertical="center" wrapText="1"/>
    </xf>
    <xf numFmtId="164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7" fontId="3" fillId="0" borderId="0" xfId="0" applyNumberFormat="1" applyFont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7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167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/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164" fontId="8" fillId="7" borderId="2" xfId="1" applyFont="1" applyFill="1" applyBorder="1" applyAlignment="1">
      <alignment horizontal="left" vertical="center" wrapText="1"/>
    </xf>
    <xf numFmtId="164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5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Abril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Abril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466356485.5</c:v>
                </c:pt>
                <c:pt idx="1">
                  <c:v>1101842350.2</c:v>
                </c:pt>
                <c:pt idx="2">
                  <c:v>72983079.159999996</c:v>
                </c:pt>
                <c:pt idx="3">
                  <c:v>303713908.36000001</c:v>
                </c:pt>
                <c:pt idx="4">
                  <c:v>141822626.40000001</c:v>
                </c:pt>
                <c:pt idx="5">
                  <c:v>53813.440000000002</c:v>
                </c:pt>
                <c:pt idx="6">
                  <c:v>275152019.46999997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Abril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Abril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1730433941.4300001</c:v>
                </c:pt>
                <c:pt idx="1">
                  <c:v>4051243226.5199995</c:v>
                </c:pt>
                <c:pt idx="2">
                  <c:v>573194012.20000005</c:v>
                </c:pt>
                <c:pt idx="3">
                  <c:v>1254955630.25</c:v>
                </c:pt>
                <c:pt idx="4">
                  <c:v>532746165.35999995</c:v>
                </c:pt>
                <c:pt idx="5">
                  <c:v>281936.19</c:v>
                </c:pt>
                <c:pt idx="6">
                  <c:v>1049146086.86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opLeftCell="A4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"/>
      <c r="N2" s="14"/>
      <c r="O2" s="14"/>
      <c r="P2" s="14"/>
      <c r="Q2" s="14"/>
      <c r="R2" s="14"/>
      <c r="S2" s="14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tabSelected="1" topLeftCell="G1" workbookViewId="0">
      <selection activeCell="H27" sqref="H27"/>
    </sheetView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4"/>
    </row>
    <row r="2" spans="2:13">
      <c r="B2" s="2" t="s">
        <v>43</v>
      </c>
      <c r="E2" s="27" t="s">
        <v>82</v>
      </c>
    </row>
    <row r="3" spans="2:13">
      <c r="C3" s="134"/>
    </row>
    <row r="4" spans="2:13" ht="22.5" customHeight="1"/>
    <row r="5" spans="2:13">
      <c r="B5" s="174" t="s">
        <v>78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>
      <c r="B6" s="141" t="s">
        <v>9</v>
      </c>
      <c r="C6" s="141"/>
      <c r="D6" s="141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32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5781677167.9499998</v>
      </c>
    </row>
    <row r="9" spans="2:13" ht="18" customHeight="1">
      <c r="B9" s="133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573194012.20000005</v>
      </c>
    </row>
    <row r="10" spans="2:13" ht="18" customHeight="1">
      <c r="B10" s="132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1254955630.25</v>
      </c>
    </row>
    <row r="11" spans="2:13" ht="18" customHeight="1">
      <c r="B11" s="132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532746165.36000007</v>
      </c>
    </row>
    <row r="12" spans="2:13" ht="18" customHeight="1">
      <c r="B12" s="132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281936.19</v>
      </c>
    </row>
    <row r="13" spans="2:13" ht="18" customHeight="1">
      <c r="B13" s="132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1049146086.8599999</v>
      </c>
    </row>
    <row r="14" spans="2:13" ht="21.95" customHeight="1">
      <c r="B14" s="135" t="s">
        <v>75</v>
      </c>
      <c r="C14" s="136">
        <f>SUM(C8:C13)</f>
        <v>1165991455.7999997</v>
      </c>
      <c r="D14" s="136">
        <f t="shared" ref="D14:L14" si="0">SUM(D8:D13)</f>
        <v>1648752205.3899999</v>
      </c>
      <c r="E14" s="136">
        <f t="shared" si="0"/>
        <v>2048995155.2769997</v>
      </c>
      <c r="F14" s="136">
        <f t="shared" si="0"/>
        <v>2583906525.5600004</v>
      </c>
      <c r="G14" s="136">
        <f t="shared" si="0"/>
        <v>3324757141.8800001</v>
      </c>
      <c r="H14" s="136">
        <f t="shared" si="0"/>
        <v>4534475171.5500002</v>
      </c>
      <c r="I14" s="136">
        <f t="shared" si="0"/>
        <v>6006045161.5100002</v>
      </c>
      <c r="J14" s="136">
        <f t="shared" si="0"/>
        <v>8860405015.3500004</v>
      </c>
      <c r="K14" s="136">
        <f t="shared" si="0"/>
        <v>11093709283.177998</v>
      </c>
      <c r="L14" s="136">
        <f t="shared" si="0"/>
        <v>18971395612.127998</v>
      </c>
      <c r="M14" s="136">
        <f t="shared" ref="M14" si="1">SUM(M8:M13)</f>
        <v>9192000998.8099995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workbookViewId="0">
      <selection activeCell="M11" sqref="M11"/>
    </sheetView>
  </sheetViews>
  <sheetFormatPr baseColWidth="10" defaultRowHeight="15.75"/>
  <cols>
    <col min="1" max="1" width="1.7109375" style="25" customWidth="1"/>
    <col min="2" max="2" width="18.28515625" style="134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82</v>
      </c>
    </row>
    <row r="5" spans="2:13" ht="30" customHeight="1">
      <c r="B5" s="144" t="s">
        <v>77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3">
      <c r="C6" s="137" t="s">
        <v>9</v>
      </c>
      <c r="D6" s="137"/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32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3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32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32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32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/>
    </row>
    <row r="13" spans="2:13" ht="18" customHeight="1">
      <c r="B13" s="132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/>
    </row>
    <row r="14" spans="2:13" ht="18" customHeight="1">
      <c r="B14" s="132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/>
    </row>
    <row r="15" spans="2:13" ht="18" customHeight="1">
      <c r="B15" s="132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/>
    </row>
    <row r="16" spans="2:13" ht="18" customHeight="1">
      <c r="B16" s="132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/>
    </row>
    <row r="17" spans="2:13" ht="18" customHeight="1">
      <c r="B17" s="132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/>
    </row>
    <row r="18" spans="2:13" ht="18" customHeight="1">
      <c r="B18" s="132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/>
    </row>
    <row r="19" spans="2:13" ht="18" customHeight="1">
      <c r="B19" s="132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5" t="s">
        <v>35</v>
      </c>
      <c r="C20" s="136">
        <f>+SUM(C8:C19)</f>
        <v>1165991455.8</v>
      </c>
      <c r="D20" s="136">
        <f t="shared" ref="D20:L20" si="0">+SUM(D8:D19)</f>
        <v>1648752205.3900001</v>
      </c>
      <c r="E20" s="136">
        <f t="shared" si="0"/>
        <v>2048995155.2770002</v>
      </c>
      <c r="F20" s="136">
        <f t="shared" si="0"/>
        <v>2583906525.5599999</v>
      </c>
      <c r="G20" s="136">
        <f t="shared" si="0"/>
        <v>3324757141.8800001</v>
      </c>
      <c r="H20" s="136">
        <f t="shared" si="0"/>
        <v>4534475171.5499992</v>
      </c>
      <c r="I20" s="136">
        <f t="shared" si="0"/>
        <v>6006045161.5100002</v>
      </c>
      <c r="J20" s="136">
        <f t="shared" si="0"/>
        <v>8860405015.3500004</v>
      </c>
      <c r="K20" s="136">
        <f t="shared" si="0"/>
        <v>11093723164.927999</v>
      </c>
      <c r="L20" s="136">
        <f t="shared" si="0"/>
        <v>18971395612.237999</v>
      </c>
      <c r="M20" s="136">
        <f t="shared" ref="M20" si="1">+SUM(M8:M19)</f>
        <v>9192000998.8099995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>
      <selection activeCell="M23" sqref="M23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5" spans="2:22" s="28" customFormat="1" ht="30" customHeight="1"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>+C8+D8+E8+F8+G8</f>
        <v>1767854654.4400001</v>
      </c>
      <c r="I8" s="32">
        <v>242205480.34</v>
      </c>
      <c r="J8" s="33">
        <f t="shared" ref="J8:J11" si="0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>+C9+D9+E9+F9+G9</f>
        <v>1815288469.3300004</v>
      </c>
      <c r="I9" s="34">
        <v>227106653.84999996</v>
      </c>
      <c r="J9" s="35">
        <f t="shared" si="0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>+C10+D10+E10+F10+G10</f>
        <v>2472939525.1199999</v>
      </c>
      <c r="I10" s="32">
        <v>304681933.19999999</v>
      </c>
      <c r="J10" s="33">
        <f t="shared" si="0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>+C11+D11+E11+F11+G11</f>
        <v>2086772263.0599999</v>
      </c>
      <c r="I11" s="34">
        <v>275152019.46999997</v>
      </c>
      <c r="J11" s="35">
        <f t="shared" si="0"/>
        <v>2361924282.5299997</v>
      </c>
    </row>
    <row r="12" spans="2:22">
      <c r="B12" s="23">
        <v>44682</v>
      </c>
      <c r="C12" s="32"/>
      <c r="D12" s="32"/>
      <c r="E12" s="32"/>
      <c r="F12" s="32"/>
      <c r="G12" s="32"/>
      <c r="H12" s="33"/>
      <c r="I12" s="32"/>
      <c r="J12" s="37"/>
    </row>
    <row r="13" spans="2:22">
      <c r="B13" s="23">
        <v>44713</v>
      </c>
      <c r="C13" s="34"/>
      <c r="D13" s="34"/>
      <c r="E13" s="34"/>
      <c r="F13" s="34"/>
      <c r="G13" s="34"/>
      <c r="H13" s="35"/>
      <c r="I13" s="34"/>
      <c r="J13" s="36"/>
    </row>
    <row r="14" spans="2:22">
      <c r="B14" s="23">
        <v>44743</v>
      </c>
      <c r="C14" s="32"/>
      <c r="D14" s="32"/>
      <c r="E14" s="32"/>
      <c r="F14" s="32"/>
      <c r="G14" s="32"/>
      <c r="H14" s="33"/>
      <c r="I14" s="32"/>
      <c r="J14" s="37"/>
    </row>
    <row r="15" spans="2:22">
      <c r="B15" s="23">
        <v>44774</v>
      </c>
      <c r="C15" s="34"/>
      <c r="D15" s="34"/>
      <c r="E15" s="34"/>
      <c r="F15" s="34"/>
      <c r="G15" s="34"/>
      <c r="H15" s="35"/>
      <c r="I15" s="34"/>
      <c r="J15" s="36"/>
    </row>
    <row r="16" spans="2:22">
      <c r="B16" s="23">
        <v>44805</v>
      </c>
      <c r="C16" s="32"/>
      <c r="D16" s="32"/>
      <c r="E16" s="32"/>
      <c r="F16" s="32"/>
      <c r="G16" s="32"/>
      <c r="H16" s="33"/>
      <c r="I16" s="32"/>
      <c r="J16" s="37"/>
    </row>
    <row r="17" spans="2:10">
      <c r="B17" s="23">
        <v>44835</v>
      </c>
      <c r="C17" s="34"/>
      <c r="D17" s="34"/>
      <c r="E17" s="34"/>
      <c r="F17" s="34"/>
      <c r="G17" s="34"/>
      <c r="H17" s="35"/>
      <c r="I17" s="34"/>
      <c r="J17" s="36"/>
    </row>
    <row r="18" spans="2:10">
      <c r="B18" s="23">
        <v>44866</v>
      </c>
      <c r="C18" s="32"/>
      <c r="D18" s="32"/>
      <c r="E18" s="32"/>
      <c r="F18" s="32"/>
      <c r="G18" s="32"/>
      <c r="H18" s="33"/>
      <c r="I18" s="32"/>
      <c r="J18" s="37"/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5" customFormat="1">
      <c r="B20" s="41"/>
      <c r="C20" s="42"/>
      <c r="D20" s="42"/>
      <c r="E20" s="42"/>
      <c r="F20" s="42"/>
      <c r="G20" s="42"/>
      <c r="H20" s="43"/>
      <c r="I20" s="43"/>
      <c r="J20" s="44"/>
    </row>
    <row r="21" spans="2:10" ht="42" customHeight="1">
      <c r="B21" s="38" t="s">
        <v>61</v>
      </c>
      <c r="C21" s="34">
        <f t="shared" ref="C21:J21" si="1">SUM(C8:C19)</f>
        <v>5781677167.9499998</v>
      </c>
      <c r="D21" s="34">
        <f t="shared" si="1"/>
        <v>573194012.20000005</v>
      </c>
      <c r="E21" s="34">
        <f t="shared" si="1"/>
        <v>1254955630.2500002</v>
      </c>
      <c r="F21" s="34">
        <f t="shared" si="1"/>
        <v>532746165.36000007</v>
      </c>
      <c r="G21" s="34">
        <f t="shared" si="1"/>
        <v>281936.19</v>
      </c>
      <c r="H21" s="24">
        <f>SUM(H8:H19)</f>
        <v>8142854911.9500008</v>
      </c>
      <c r="I21" s="35">
        <f t="shared" si="1"/>
        <v>1049146086.8599999</v>
      </c>
      <c r="J21" s="24">
        <f t="shared" si="1"/>
        <v>9192000998.8099995</v>
      </c>
    </row>
    <row r="22" spans="2:10" s="45" customFormat="1" ht="52.5" customHeight="1">
      <c r="B22" s="38" t="s">
        <v>62</v>
      </c>
      <c r="C22" s="46">
        <f>+C21*100/$J$21</f>
        <v>62.899005001179816</v>
      </c>
      <c r="D22" s="46">
        <f>+D21*100/$J$21</f>
        <v>6.2357914481754957</v>
      </c>
      <c r="E22" s="46">
        <f>+E21*100/$J$21</f>
        <v>13.652692492227398</v>
      </c>
      <c r="F22" s="46">
        <f>+F21*100/$J$21</f>
        <v>5.7957583493405807</v>
      </c>
      <c r="G22" s="46">
        <f>+G21*100/$J$21</f>
        <v>3.0671905936095916E-3</v>
      </c>
      <c r="H22" s="47">
        <f>+H21/J21*100</f>
        <v>88.586314481516908</v>
      </c>
      <c r="I22" s="46">
        <f>+I21*100/$J$21</f>
        <v>11.413685518483112</v>
      </c>
      <c r="J22" s="47">
        <f>+J21*100/$J$21</f>
        <v>100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8" t="s">
        <v>8</v>
      </c>
      <c r="C24" s="39">
        <f>+AVERAGE(C8:C19)</f>
        <v>1445419291.9875</v>
      </c>
      <c r="D24" s="39">
        <f t="shared" ref="D24:I24" si="2">+AVERAGE(D8:D19)</f>
        <v>143298503.05000001</v>
      </c>
      <c r="E24" s="39">
        <f>+AVERAGE(E8:E19)</f>
        <v>313738907.56250006</v>
      </c>
      <c r="F24" s="39">
        <f t="shared" si="2"/>
        <v>133186541.34000002</v>
      </c>
      <c r="G24" s="39">
        <f t="shared" si="2"/>
        <v>70484.047500000001</v>
      </c>
      <c r="H24" s="24">
        <f t="shared" si="2"/>
        <v>2035713727.9875002</v>
      </c>
      <c r="I24" s="40">
        <f t="shared" si="2"/>
        <v>262286521.71499997</v>
      </c>
      <c r="J24" s="24">
        <f>+AVERAGE(J8:J19)</f>
        <v>2298000249.7024999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D10" sqref="D10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6" spans="2:22" ht="35.25" customHeight="1">
      <c r="B6" s="144" t="s">
        <v>64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49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50">
        <f>+'1. Rec Mensual y Acumulada 2022'!J8</f>
        <v>2010060134.78</v>
      </c>
      <c r="D9" s="51">
        <v>10.52</v>
      </c>
      <c r="E9" s="51">
        <v>63.99</v>
      </c>
    </row>
    <row r="10" spans="2:22">
      <c r="B10" s="3">
        <v>44593</v>
      </c>
      <c r="C10" s="52">
        <v>2042395123.1800003</v>
      </c>
      <c r="D10" s="7">
        <f>+(C10/C9-1)*100</f>
        <v>1.6086577630444632</v>
      </c>
      <c r="E10" s="7">
        <v>51.18</v>
      </c>
    </row>
    <row r="11" spans="2:22">
      <c r="B11" s="3">
        <v>44621</v>
      </c>
      <c r="C11" s="50">
        <f>+'1. Rec Mensual y Acumulada 2022'!J10</f>
        <v>2777621458.3199997</v>
      </c>
      <c r="D11" s="51">
        <f>+(C11/C10-1)*100</f>
        <v>35.998241809119435</v>
      </c>
      <c r="E11" s="51">
        <v>71.790000000000006</v>
      </c>
    </row>
    <row r="12" spans="2:22">
      <c r="B12" s="3">
        <v>44652</v>
      </c>
      <c r="C12" s="52">
        <f>+'1. Rec Mensual y Acumulada 2022'!J11</f>
        <v>2361924282.5299997</v>
      </c>
      <c r="D12" s="7">
        <f>+(C12/C11-1)*100</f>
        <v>-14.965940536815548</v>
      </c>
      <c r="E12" s="7">
        <v>59.62</v>
      </c>
    </row>
    <row r="13" spans="2:22">
      <c r="B13" s="3">
        <v>44682</v>
      </c>
      <c r="C13" s="50"/>
      <c r="D13" s="51"/>
      <c r="E13" s="51"/>
    </row>
    <row r="14" spans="2:22">
      <c r="B14" s="3">
        <v>44713</v>
      </c>
      <c r="C14" s="52"/>
      <c r="D14" s="7"/>
      <c r="E14" s="7"/>
    </row>
    <row r="15" spans="2:22">
      <c r="B15" s="3">
        <v>44743</v>
      </c>
      <c r="C15" s="50"/>
      <c r="D15" s="51"/>
      <c r="E15" s="51"/>
    </row>
    <row r="16" spans="2:22">
      <c r="B16" s="3">
        <v>44774</v>
      </c>
      <c r="C16" s="52"/>
      <c r="D16" s="7"/>
      <c r="E16" s="7"/>
    </row>
    <row r="17" spans="2:5">
      <c r="B17" s="3">
        <v>44805</v>
      </c>
      <c r="C17" s="50"/>
      <c r="D17" s="51"/>
      <c r="E17" s="51"/>
    </row>
    <row r="18" spans="2:5">
      <c r="B18" s="3">
        <v>44835</v>
      </c>
      <c r="C18" s="52"/>
      <c r="D18" s="7"/>
      <c r="E18" s="7"/>
    </row>
    <row r="19" spans="2:5">
      <c r="B19" s="3">
        <v>44866</v>
      </c>
      <c r="C19" s="50"/>
      <c r="D19" s="51"/>
      <c r="E19" s="51"/>
    </row>
    <row r="20" spans="2:5">
      <c r="B20" s="3">
        <v>44896</v>
      </c>
      <c r="C20" s="52"/>
      <c r="D20" s="7"/>
      <c r="E20" s="7"/>
    </row>
    <row r="21" spans="2:5" ht="35.1" customHeight="1">
      <c r="B21" s="4" t="s">
        <v>6</v>
      </c>
      <c r="C21" s="18">
        <f>SUM(C9:C20)</f>
        <v>9192000998.8099995</v>
      </c>
      <c r="D21" s="53"/>
      <c r="E21" s="54"/>
    </row>
    <row r="22" spans="2:5">
      <c r="C22" s="55"/>
      <c r="D22" s="55"/>
      <c r="E22" s="55"/>
    </row>
  </sheetData>
  <mergeCells count="2">
    <mergeCell ref="B6:E6"/>
    <mergeCell ref="B7:E7"/>
  </mergeCells>
  <conditionalFormatting sqref="D9:E9 C10 E11 C12 E13 E15 E17 E19 C14 C18 C16 C20">
    <cfRule type="cellIs" dxfId="154" priority="29" stopIfTrue="1" operator="lessThan">
      <formula>0</formula>
    </cfRule>
  </conditionalFormatting>
  <conditionalFormatting sqref="E10 E12 E14 E16 E18 E20">
    <cfRule type="cellIs" dxfId="153" priority="23" stopIfTrue="1" operator="lessThan">
      <formula>0</formula>
    </cfRule>
  </conditionalFormatting>
  <conditionalFormatting sqref="D11 D13 D15 D17 D19">
    <cfRule type="cellIs" dxfId="152" priority="2" stopIfTrue="1" operator="lessThan">
      <formula>0</formula>
    </cfRule>
  </conditionalFormatting>
  <conditionalFormatting sqref="D10 D12 D14 D16 D18 D20">
    <cfRule type="cellIs" dxfId="15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workbookViewId="0">
      <selection activeCell="G10" sqref="G10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82</v>
      </c>
    </row>
    <row r="4" spans="2:13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3" ht="15" customHeight="1">
      <c r="B5" s="157"/>
      <c r="C5" s="157"/>
      <c r="D5" s="157"/>
    </row>
    <row r="6" spans="2:13" ht="33" customHeight="1">
      <c r="B6" s="160" t="s">
        <v>11</v>
      </c>
      <c r="C6" s="161"/>
      <c r="D6" s="146" t="s">
        <v>84</v>
      </c>
      <c r="E6" s="146" t="s">
        <v>79</v>
      </c>
      <c r="F6" s="158" t="s">
        <v>57</v>
      </c>
      <c r="G6" s="159"/>
      <c r="I6" s="146" t="s">
        <v>85</v>
      </c>
      <c r="J6" s="158" t="s">
        <v>56</v>
      </c>
      <c r="K6" s="159"/>
    </row>
    <row r="7" spans="2:13" ht="23.25" customHeight="1">
      <c r="B7" s="162"/>
      <c r="C7" s="163"/>
      <c r="D7" s="147"/>
      <c r="E7" s="147"/>
      <c r="F7" s="56" t="s">
        <v>58</v>
      </c>
      <c r="G7" s="56" t="s">
        <v>59</v>
      </c>
      <c r="I7" s="147"/>
      <c r="J7" s="56" t="s">
        <v>58</v>
      </c>
      <c r="K7" s="56" t="s">
        <v>59</v>
      </c>
    </row>
    <row r="8" spans="2:13" s="28" customFormat="1" ht="21.95" customHeight="1">
      <c r="B8" s="155" t="s">
        <v>12</v>
      </c>
      <c r="C8" s="156"/>
      <c r="D8" s="52">
        <f>+D9+D10</f>
        <v>1568198835.7</v>
      </c>
      <c r="E8" s="52">
        <f>+E9+E10</f>
        <v>1481649416.0799997</v>
      </c>
      <c r="F8" s="57">
        <f>+D8-E8</f>
        <v>86549419.620000362</v>
      </c>
      <c r="G8" s="7">
        <f>+(D8/E8-1)*100</f>
        <v>5.8414236647819306</v>
      </c>
      <c r="H8" s="6"/>
      <c r="I8" s="52">
        <f>+I9+I10</f>
        <v>1000562563.77</v>
      </c>
      <c r="J8" s="52">
        <f>+J9+J10</f>
        <v>567636271.93000007</v>
      </c>
      <c r="K8" s="7">
        <f>+(D8/I8-1)*100</f>
        <v>56.731711987225928</v>
      </c>
      <c r="L8" s="58"/>
      <c r="M8" s="59"/>
    </row>
    <row r="9" spans="2:13" s="28" customFormat="1" ht="21.95" customHeight="1">
      <c r="B9" s="60"/>
      <c r="C9" s="61" t="s">
        <v>44</v>
      </c>
      <c r="D9" s="62">
        <v>466356485.5</v>
      </c>
      <c r="E9" s="62">
        <v>400532822.56999999</v>
      </c>
      <c r="F9" s="63">
        <f>+D9-E9</f>
        <v>65823662.930000007</v>
      </c>
      <c r="G9" s="64">
        <f>+(D9/E9-1)*100</f>
        <v>16.434024684330637</v>
      </c>
      <c r="H9" s="64"/>
      <c r="I9" s="65">
        <v>288173603.98000002</v>
      </c>
      <c r="J9" s="65">
        <f t="shared" ref="J9:J17" si="0">+D9-I9</f>
        <v>178182881.51999998</v>
      </c>
      <c r="K9" s="64">
        <f>+(D9/I9-1)*100</f>
        <v>61.831784403253785</v>
      </c>
      <c r="L9" s="58"/>
      <c r="M9" s="59"/>
    </row>
    <row r="10" spans="2:13" s="28" customFormat="1" ht="21.95" customHeight="1">
      <c r="B10" s="60"/>
      <c r="C10" s="61" t="s">
        <v>45</v>
      </c>
      <c r="D10" s="62">
        <v>1101842350.2</v>
      </c>
      <c r="E10" s="62">
        <v>1081116593.5099998</v>
      </c>
      <c r="F10" s="63">
        <f>+D10-E10</f>
        <v>20725756.690000296</v>
      </c>
      <c r="G10" s="8">
        <f>+(D10/E10-1)*100</f>
        <v>1.9170695200146026</v>
      </c>
      <c r="H10" s="8"/>
      <c r="I10" s="65">
        <v>712388959.78999996</v>
      </c>
      <c r="J10" s="65">
        <f t="shared" si="0"/>
        <v>389453390.41000009</v>
      </c>
      <c r="K10" s="8">
        <f>+(D10/I10-1)*100</f>
        <v>54.668644854463253</v>
      </c>
      <c r="L10" s="58"/>
      <c r="M10" s="59"/>
    </row>
    <row r="11" spans="2:13" s="28" customFormat="1" ht="21.95" customHeight="1">
      <c r="B11" s="155" t="s">
        <v>13</v>
      </c>
      <c r="C11" s="156"/>
      <c r="D11" s="52">
        <v>72983079.159999996</v>
      </c>
      <c r="E11" s="52">
        <v>91716166.549999997</v>
      </c>
      <c r="F11" s="57">
        <f t="shared" ref="F11:F16" si="1">+D11-E11</f>
        <v>-18733087.390000001</v>
      </c>
      <c r="G11" s="7">
        <f t="shared" ref="G9:G20" si="2">+(D11/E11-1)*100</f>
        <v>-20.425065824995492</v>
      </c>
      <c r="H11" s="66"/>
      <c r="I11" s="52">
        <v>44585041.689999998</v>
      </c>
      <c r="J11" s="52">
        <f t="shared" si="0"/>
        <v>28398037.469999999</v>
      </c>
      <c r="K11" s="7">
        <f t="shared" ref="K9:K20" si="3">+(D11/I11-1)*100</f>
        <v>63.694091994915446</v>
      </c>
      <c r="L11" s="58"/>
    </row>
    <row r="12" spans="2:13" s="28" customFormat="1" ht="21.95" customHeight="1">
      <c r="B12" s="151" t="s">
        <v>14</v>
      </c>
      <c r="C12" s="152"/>
      <c r="D12" s="67">
        <v>303713908.36000001</v>
      </c>
      <c r="E12" s="67">
        <v>756262006.95000017</v>
      </c>
      <c r="F12" s="68">
        <f t="shared" si="1"/>
        <v>-452548098.59000015</v>
      </c>
      <c r="G12" s="69">
        <f>+(D12/E12-1)*100</f>
        <v>-59.840120808808535</v>
      </c>
      <c r="H12" s="69"/>
      <c r="I12" s="65">
        <v>132544403.19</v>
      </c>
      <c r="J12" s="68">
        <f t="shared" si="0"/>
        <v>171169505.17000002</v>
      </c>
      <c r="K12" s="69">
        <f>+(D12/I12-1)*100</f>
        <v>129.14125459121172</v>
      </c>
      <c r="L12" s="58"/>
    </row>
    <row r="13" spans="2:13" s="28" customFormat="1" ht="21.95" customHeight="1">
      <c r="B13" s="155" t="s">
        <v>15</v>
      </c>
      <c r="C13" s="156"/>
      <c r="D13" s="52">
        <v>141822626.40000001</v>
      </c>
      <c r="E13" s="52">
        <v>143229625.87000003</v>
      </c>
      <c r="F13" s="57">
        <f t="shared" si="1"/>
        <v>-1406999.4700000286</v>
      </c>
      <c r="G13" s="7">
        <f t="shared" si="2"/>
        <v>-0.98233829869601719</v>
      </c>
      <c r="H13" s="69"/>
      <c r="I13" s="52">
        <v>105053365.31</v>
      </c>
      <c r="J13" s="57">
        <f t="shared" si="0"/>
        <v>36769261.090000004</v>
      </c>
      <c r="K13" s="7">
        <f>+(D13/I13-1)*100</f>
        <v>35.000555176407985</v>
      </c>
      <c r="L13" s="58"/>
    </row>
    <row r="14" spans="2:13" s="28" customFormat="1" ht="21.95" customHeight="1">
      <c r="B14" s="151" t="s">
        <v>16</v>
      </c>
      <c r="C14" s="152"/>
      <c r="D14" s="67">
        <v>53813.440000000002</v>
      </c>
      <c r="E14" s="67">
        <v>82309.67</v>
      </c>
      <c r="F14" s="65">
        <f t="shared" si="1"/>
        <v>-28496.229999999996</v>
      </c>
      <c r="G14" s="70">
        <f t="shared" si="2"/>
        <v>-34.620755981648323</v>
      </c>
      <c r="H14" s="69"/>
      <c r="I14" s="65">
        <v>824273.76</v>
      </c>
      <c r="J14" s="68">
        <f t="shared" si="0"/>
        <v>-770460.32000000007</v>
      </c>
      <c r="K14" s="70">
        <f>+(D14/I14-1)*100</f>
        <v>-93.471411730976371</v>
      </c>
      <c r="L14" s="58"/>
    </row>
    <row r="15" spans="2:13" s="28" customFormat="1" ht="21.95" customHeight="1">
      <c r="B15" s="153" t="s">
        <v>7</v>
      </c>
      <c r="C15" s="154"/>
      <c r="D15" s="71">
        <f>+D8+D11+D12+D13+D14</f>
        <v>2086772263.0600004</v>
      </c>
      <c r="E15" s="71">
        <f>+E8+E11+E12+E13+E14</f>
        <v>2472939525.1199999</v>
      </c>
      <c r="F15" s="72">
        <f t="shared" si="1"/>
        <v>-386167262.05999947</v>
      </c>
      <c r="G15" s="73">
        <f t="shared" si="2"/>
        <v>-15.615717980052935</v>
      </c>
      <c r="H15" s="69"/>
      <c r="I15" s="74">
        <f>+I8+I11+I12+I13+I14</f>
        <v>1283569647.72</v>
      </c>
      <c r="J15" s="71">
        <f t="shared" si="0"/>
        <v>803202615.34000039</v>
      </c>
      <c r="K15" s="73">
        <f t="shared" si="3"/>
        <v>62.575694023828476</v>
      </c>
      <c r="L15" s="58"/>
    </row>
    <row r="16" spans="2:13" s="28" customFormat="1" ht="21.95" customHeight="1">
      <c r="B16" s="151" t="s">
        <v>17</v>
      </c>
      <c r="C16" s="152"/>
      <c r="D16" s="62">
        <f>+SUM(D17:D19)</f>
        <v>275152019.46999997</v>
      </c>
      <c r="E16" s="62">
        <f>+SUM(E17:E19)</f>
        <v>304681933.19999999</v>
      </c>
      <c r="F16" s="68">
        <f t="shared" si="1"/>
        <v>-29529913.730000019</v>
      </c>
      <c r="G16" s="69">
        <f t="shared" si="2"/>
        <v>-9.6920462003947989</v>
      </c>
      <c r="H16" s="64"/>
      <c r="I16" s="62">
        <f>+I17+I19+I18</f>
        <v>196158589.22</v>
      </c>
      <c r="J16" s="68">
        <f>+D16-I16</f>
        <v>78993430.24999997</v>
      </c>
      <c r="K16" s="69">
        <f t="shared" si="3"/>
        <v>40.270186772910343</v>
      </c>
      <c r="L16" s="58"/>
    </row>
    <row r="17" spans="1:12" s="28" customFormat="1" ht="21.95" customHeight="1">
      <c r="A17" s="75"/>
      <c r="B17" s="76"/>
      <c r="C17" s="77" t="s">
        <v>18</v>
      </c>
      <c r="D17" s="62">
        <v>215092451.03999999</v>
      </c>
      <c r="E17" s="62">
        <v>193859865.06999999</v>
      </c>
      <c r="F17" s="63">
        <f t="shared" ref="F17:F19" si="4">+D17-E17</f>
        <v>21232585.969999999</v>
      </c>
      <c r="G17" s="64">
        <f t="shared" si="2"/>
        <v>10.952543458303365</v>
      </c>
      <c r="H17" s="69"/>
      <c r="I17" s="65">
        <v>161820454.28</v>
      </c>
      <c r="J17" s="63">
        <f t="shared" si="0"/>
        <v>53271996.75999999</v>
      </c>
      <c r="K17" s="64">
        <f t="shared" si="3"/>
        <v>32.920434562507637</v>
      </c>
      <c r="L17" s="58"/>
    </row>
    <row r="18" spans="1:12" s="28" customFormat="1" ht="21.95" customHeight="1">
      <c r="A18" s="75"/>
      <c r="B18" s="78"/>
      <c r="C18" s="77" t="s">
        <v>20</v>
      </c>
      <c r="D18" s="79">
        <v>33745989.810000002</v>
      </c>
      <c r="E18" s="79">
        <v>84030054.430000022</v>
      </c>
      <c r="F18" s="63">
        <f>+D18-E18</f>
        <v>-50284064.62000002</v>
      </c>
      <c r="G18" s="64">
        <f t="shared" si="2"/>
        <v>-59.840571282609844</v>
      </c>
      <c r="H18" s="69"/>
      <c r="I18" s="80">
        <v>14727155.91</v>
      </c>
      <c r="J18" s="63">
        <f>+D18-I18</f>
        <v>19018833.900000002</v>
      </c>
      <c r="K18" s="64">
        <f t="shared" si="3"/>
        <v>129.14125453839921</v>
      </c>
      <c r="L18" s="58"/>
    </row>
    <row r="19" spans="1:12" s="28" customFormat="1" ht="21.95" customHeight="1">
      <c r="A19" s="75"/>
      <c r="B19" s="81"/>
      <c r="C19" s="77" t="s">
        <v>19</v>
      </c>
      <c r="D19" s="67">
        <v>26313578.620000001</v>
      </c>
      <c r="E19" s="67">
        <v>26792013.700000003</v>
      </c>
      <c r="F19" s="63">
        <f t="shared" si="4"/>
        <v>-478435.08000000194</v>
      </c>
      <c r="G19" s="64">
        <f t="shared" si="2"/>
        <v>-1.785737665549203</v>
      </c>
      <c r="H19" s="69"/>
      <c r="I19" s="68">
        <v>19610979.030000001</v>
      </c>
      <c r="J19" s="63">
        <f t="shared" ref="J19" si="5">+D19-I19</f>
        <v>6702599.5899999999</v>
      </c>
      <c r="K19" s="64">
        <f t="shared" si="3"/>
        <v>34.17779183663734</v>
      </c>
      <c r="L19" s="58"/>
    </row>
    <row r="20" spans="1:12" s="28" customFormat="1" ht="35.1" customHeight="1">
      <c r="A20" s="75"/>
      <c r="B20" s="148" t="s">
        <v>21</v>
      </c>
      <c r="C20" s="149"/>
      <c r="D20" s="82">
        <f>+D15+D16</f>
        <v>2361924282.5300002</v>
      </c>
      <c r="E20" s="82">
        <f>+E15+E16</f>
        <v>2777621458.3199997</v>
      </c>
      <c r="F20" s="83">
        <f>+F15+F16</f>
        <v>-415697175.78999949</v>
      </c>
      <c r="G20" s="84">
        <f t="shared" si="2"/>
        <v>-14.965940536815525</v>
      </c>
      <c r="H20" s="69"/>
      <c r="I20" s="83">
        <f>+I15+I16</f>
        <v>1479728236.9400001</v>
      </c>
      <c r="J20" s="85">
        <f>+J15+J16</f>
        <v>882196045.59000039</v>
      </c>
      <c r="K20" s="84">
        <f t="shared" si="3"/>
        <v>59.618788340103258</v>
      </c>
      <c r="L20" s="58"/>
    </row>
    <row r="21" spans="1:12">
      <c r="B21" s="55"/>
      <c r="C21" s="55"/>
      <c r="D21" s="55"/>
      <c r="E21" s="55"/>
      <c r="G21" s="55"/>
      <c r="H21" s="86"/>
      <c r="K21" s="55"/>
    </row>
    <row r="22" spans="1:12">
      <c r="F22" s="87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50" priority="49" stopIfTrue="1" operator="lessThan">
      <formula>0</formula>
    </cfRule>
  </conditionalFormatting>
  <conditionalFormatting sqref="G9:H10">
    <cfRule type="cellIs" dxfId="149" priority="45" stopIfTrue="1" operator="lessThan">
      <formula>0</formula>
    </cfRule>
  </conditionalFormatting>
  <conditionalFormatting sqref="K20">
    <cfRule type="cellIs" dxfId="148" priority="40" stopIfTrue="1" operator="lessThan">
      <formula>0</formula>
    </cfRule>
  </conditionalFormatting>
  <conditionalFormatting sqref="G12:H12 H11 G14:H16 H13:H15">
    <cfRule type="cellIs" dxfId="147" priority="43" stopIfTrue="1" operator="lessThan">
      <formula>0</formula>
    </cfRule>
  </conditionalFormatting>
  <conditionalFormatting sqref="G20">
    <cfRule type="cellIs" dxfId="146" priority="41" stopIfTrue="1" operator="lessThan">
      <formula>0</formula>
    </cfRule>
  </conditionalFormatting>
  <conditionalFormatting sqref="K9:K10">
    <cfRule type="cellIs" dxfId="145" priority="38" stopIfTrue="1" operator="lessThan">
      <formula>0</formula>
    </cfRule>
  </conditionalFormatting>
  <conditionalFormatting sqref="K12 K14:K16">
    <cfRule type="cellIs" dxfId="144" priority="37" stopIfTrue="1" operator="lessThan">
      <formula>0</formula>
    </cfRule>
  </conditionalFormatting>
  <conditionalFormatting sqref="B8">
    <cfRule type="cellIs" dxfId="143" priority="24" stopIfTrue="1" operator="lessThan">
      <formula>0</formula>
    </cfRule>
  </conditionalFormatting>
  <conditionalFormatting sqref="E8">
    <cfRule type="cellIs" dxfId="142" priority="22" stopIfTrue="1" operator="lessThan">
      <formula>0</formula>
    </cfRule>
  </conditionalFormatting>
  <conditionalFormatting sqref="I8:J8">
    <cfRule type="cellIs" dxfId="141" priority="20" stopIfTrue="1" operator="lessThan">
      <formula>0</formula>
    </cfRule>
  </conditionalFormatting>
  <conditionalFormatting sqref="K8">
    <cfRule type="cellIs" dxfId="140" priority="18" stopIfTrue="1" operator="lessThan">
      <formula>0</formula>
    </cfRule>
  </conditionalFormatting>
  <conditionalFormatting sqref="B11">
    <cfRule type="cellIs" dxfId="139" priority="17" stopIfTrue="1" operator="lessThan">
      <formula>0</formula>
    </cfRule>
  </conditionalFormatting>
  <conditionalFormatting sqref="D11">
    <cfRule type="cellIs" dxfId="138" priority="16" stopIfTrue="1" operator="lessThan">
      <formula>0</formula>
    </cfRule>
  </conditionalFormatting>
  <conditionalFormatting sqref="I11:J11">
    <cfRule type="cellIs" dxfId="137" priority="15" stopIfTrue="1" operator="lessThan">
      <formula>0</formula>
    </cfRule>
  </conditionalFormatting>
  <conditionalFormatting sqref="K11">
    <cfRule type="cellIs" dxfId="136" priority="14" stopIfTrue="1" operator="lessThan">
      <formula>0</formula>
    </cfRule>
  </conditionalFormatting>
  <conditionalFormatting sqref="B13">
    <cfRule type="cellIs" dxfId="135" priority="12" stopIfTrue="1" operator="lessThan">
      <formula>0</formula>
    </cfRule>
  </conditionalFormatting>
  <conditionalFormatting sqref="D13">
    <cfRule type="cellIs" dxfId="134" priority="11" stopIfTrue="1" operator="lessThan">
      <formula>0</formula>
    </cfRule>
  </conditionalFormatting>
  <conditionalFormatting sqref="G13">
    <cfRule type="cellIs" dxfId="133" priority="9" stopIfTrue="1" operator="lessThan">
      <formula>0</formula>
    </cfRule>
  </conditionalFormatting>
  <conditionalFormatting sqref="I13">
    <cfRule type="cellIs" dxfId="132" priority="8" stopIfTrue="1" operator="lessThan">
      <formula>0</formula>
    </cfRule>
  </conditionalFormatting>
  <conditionalFormatting sqref="K13">
    <cfRule type="cellIs" dxfId="131" priority="7" stopIfTrue="1" operator="lessThan">
      <formula>0</formula>
    </cfRule>
  </conditionalFormatting>
  <conditionalFormatting sqref="D8">
    <cfRule type="cellIs" dxfId="130" priority="5" stopIfTrue="1" operator="lessThan">
      <formula>0</formula>
    </cfRule>
  </conditionalFormatting>
  <conditionalFormatting sqref="G11">
    <cfRule type="cellIs" dxfId="129" priority="4" stopIfTrue="1" operator="lessThan">
      <formula>0</formula>
    </cfRule>
  </conditionalFormatting>
  <conditionalFormatting sqref="G8">
    <cfRule type="cellIs" dxfId="128" priority="3" stopIfTrue="1" operator="lessThan">
      <formula>0</formula>
    </cfRule>
  </conditionalFormatting>
  <conditionalFormatting sqref="E11">
    <cfRule type="cellIs" dxfId="127" priority="2" stopIfTrue="1" operator="lessThan">
      <formula>0</formula>
    </cfRule>
  </conditionalFormatting>
  <conditionalFormatting sqref="E13">
    <cfRule type="cellIs" dxfId="126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workbookViewId="0">
      <selection activeCell="D16" sqref="D16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82</v>
      </c>
    </row>
    <row r="5" spans="2:7" ht="30" customHeight="1">
      <c r="C5" s="144" t="s">
        <v>76</v>
      </c>
      <c r="D5" s="144"/>
      <c r="E5" s="144"/>
      <c r="F5" s="144"/>
      <c r="G5" s="144"/>
    </row>
    <row r="6" spans="2:7" ht="15" customHeight="1">
      <c r="C6" s="81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55</v>
      </c>
      <c r="G7" s="159"/>
    </row>
    <row r="8" spans="2:7" ht="26.25" customHeight="1">
      <c r="B8" s="162"/>
      <c r="C8" s="163"/>
      <c r="D8" s="147"/>
      <c r="E8" s="147"/>
      <c r="F8" s="48" t="s">
        <v>58</v>
      </c>
      <c r="G8" s="21" t="s">
        <v>59</v>
      </c>
    </row>
    <row r="9" spans="2:7" ht="21.95" customHeight="1">
      <c r="B9" s="155" t="s">
        <v>12</v>
      </c>
      <c r="C9" s="156"/>
      <c r="D9" s="52">
        <f>+D10+D11</f>
        <v>5781677167.9499998</v>
      </c>
      <c r="E9" s="88">
        <f>+E10+E11</f>
        <v>3523490061.7999997</v>
      </c>
      <c r="F9" s="57">
        <f>+D9-E9</f>
        <v>2258187106.1500001</v>
      </c>
      <c r="G9" s="7">
        <f>+(D9/E9-1)*100</f>
        <v>64.08949838207829</v>
      </c>
    </row>
    <row r="10" spans="2:7" ht="21.95" customHeight="1">
      <c r="B10" s="89"/>
      <c r="C10" s="90" t="s">
        <v>44</v>
      </c>
      <c r="D10" s="91">
        <v>1730433941.4300001</v>
      </c>
      <c r="E10" s="92">
        <v>1008888442.61</v>
      </c>
      <c r="F10" s="93">
        <f t="shared" ref="F10:F20" si="0">+D10-E10</f>
        <v>721545498.82000005</v>
      </c>
      <c r="G10" s="94">
        <f t="shared" ref="G10:G21" si="1">+(D10/E10-1)*100</f>
        <v>71.518858611697226</v>
      </c>
    </row>
    <row r="11" spans="2:7" ht="21.95" customHeight="1">
      <c r="B11" s="89"/>
      <c r="C11" s="90" t="s">
        <v>45</v>
      </c>
      <c r="D11" s="91">
        <v>4051243226.5199995</v>
      </c>
      <c r="E11" s="92">
        <v>2514601619.1899996</v>
      </c>
      <c r="F11" s="93">
        <f t="shared" si="0"/>
        <v>1536641607.3299999</v>
      </c>
      <c r="G11" s="95">
        <f t="shared" si="1"/>
        <v>61.108749616767575</v>
      </c>
    </row>
    <row r="12" spans="2:7" ht="21.95" customHeight="1">
      <c r="B12" s="155" t="s">
        <v>13</v>
      </c>
      <c r="C12" s="156"/>
      <c r="D12" s="52">
        <v>573194012.20000005</v>
      </c>
      <c r="E12" s="88">
        <v>381238588.36000001</v>
      </c>
      <c r="F12" s="57">
        <f t="shared" si="0"/>
        <v>191955423.84000003</v>
      </c>
      <c r="G12" s="7">
        <f>+(D12/E12-1)*100</f>
        <v>50.350470729038157</v>
      </c>
    </row>
    <row r="13" spans="2:7" ht="21.95" customHeight="1">
      <c r="B13" s="151" t="s">
        <v>14</v>
      </c>
      <c r="C13" s="152"/>
      <c r="D13" s="67">
        <v>1254955630.25</v>
      </c>
      <c r="E13" s="96">
        <v>649884291.3499999</v>
      </c>
      <c r="F13" s="68">
        <f t="shared" si="0"/>
        <v>605071338.9000001</v>
      </c>
      <c r="G13" s="69">
        <f t="shared" si="1"/>
        <v>93.104472127352068</v>
      </c>
    </row>
    <row r="14" spans="2:7" ht="21.95" customHeight="1">
      <c r="B14" s="155" t="s">
        <v>15</v>
      </c>
      <c r="C14" s="156"/>
      <c r="D14" s="52">
        <v>532746165.35999995</v>
      </c>
      <c r="E14" s="88">
        <v>399648845.46000004</v>
      </c>
      <c r="F14" s="57">
        <f t="shared" si="0"/>
        <v>133097319.89999992</v>
      </c>
      <c r="G14" s="7">
        <f>+(D14/E14-1)*100</f>
        <v>33.303566721631213</v>
      </c>
    </row>
    <row r="15" spans="2:7" ht="21.95" customHeight="1">
      <c r="B15" s="151" t="s">
        <v>16</v>
      </c>
      <c r="C15" s="152"/>
      <c r="D15" s="97">
        <v>281936.19</v>
      </c>
      <c r="E15" s="98">
        <v>1099779.8</v>
      </c>
      <c r="F15" s="91">
        <f t="shared" si="0"/>
        <v>-817843.6100000001</v>
      </c>
      <c r="G15" s="99">
        <f t="shared" si="1"/>
        <v>-74.364305472786469</v>
      </c>
    </row>
    <row r="16" spans="2:7" ht="21.95" customHeight="1">
      <c r="B16" s="153" t="s">
        <v>7</v>
      </c>
      <c r="C16" s="154"/>
      <c r="D16" s="100">
        <f>+D9+D12+D13+D14+D15</f>
        <v>8142854911.9499989</v>
      </c>
      <c r="E16" s="71">
        <f>+E9+E12+E13+E14+E15</f>
        <v>4955361566.7700005</v>
      </c>
      <c r="F16" s="72">
        <f t="shared" si="0"/>
        <v>3187493345.1799984</v>
      </c>
      <c r="G16" s="73">
        <f>+(D16/E16-1)*100</f>
        <v>64.324132603257596</v>
      </c>
    </row>
    <row r="17" spans="1:7" ht="21.95" customHeight="1">
      <c r="B17" s="151" t="s">
        <v>17</v>
      </c>
      <c r="C17" s="152"/>
      <c r="D17" s="97">
        <f>+D18+D20+D19</f>
        <v>1049146086.86</v>
      </c>
      <c r="E17" s="98">
        <f>+E18+E20+E19</f>
        <v>717946455.90999997</v>
      </c>
      <c r="F17" s="97">
        <f t="shared" si="0"/>
        <v>331199630.95000005</v>
      </c>
      <c r="G17" s="95">
        <f t="shared" si="1"/>
        <v>46.131522514475435</v>
      </c>
    </row>
    <row r="18" spans="1:7" ht="21.95" customHeight="1">
      <c r="A18" s="101"/>
      <c r="B18" s="102"/>
      <c r="C18" s="103" t="s">
        <v>18</v>
      </c>
      <c r="D18" s="91">
        <v>809982964.80999994</v>
      </c>
      <c r="E18" s="92">
        <v>570478614.53999996</v>
      </c>
      <c r="F18" s="93">
        <f t="shared" si="0"/>
        <v>239504350.26999998</v>
      </c>
      <c r="G18" s="94">
        <f t="shared" si="1"/>
        <v>41.983054958707264</v>
      </c>
    </row>
    <row r="19" spans="1:7" ht="21.95" customHeight="1">
      <c r="A19" s="101"/>
      <c r="B19" s="55"/>
      <c r="C19" s="104" t="s">
        <v>20</v>
      </c>
      <c r="D19" s="105">
        <v>139440456.97</v>
      </c>
      <c r="E19" s="106">
        <v>72209365.590000004</v>
      </c>
      <c r="F19" s="93">
        <f>+D19-E19</f>
        <v>67231091.379999995</v>
      </c>
      <c r="G19" s="95">
        <f t="shared" si="1"/>
        <v>93.105777665647537</v>
      </c>
    </row>
    <row r="20" spans="1:7" ht="21.95" customHeight="1">
      <c r="A20" s="101"/>
      <c r="B20" s="86"/>
      <c r="C20" s="103" t="s">
        <v>19</v>
      </c>
      <c r="D20" s="97">
        <v>99722665.080000013</v>
      </c>
      <c r="E20" s="98">
        <v>75258475.780000001</v>
      </c>
      <c r="F20" s="93">
        <f t="shared" si="0"/>
        <v>24464189.300000012</v>
      </c>
      <c r="G20" s="95">
        <f t="shared" si="1"/>
        <v>32.506889152944261</v>
      </c>
    </row>
    <row r="21" spans="1:7" ht="35.1" customHeight="1">
      <c r="A21" s="101"/>
      <c r="B21" s="165" t="s">
        <v>21</v>
      </c>
      <c r="C21" s="149"/>
      <c r="D21" s="107">
        <f>+D16+D17</f>
        <v>9192000998.8099995</v>
      </c>
      <c r="E21" s="107">
        <f>+E16+E17</f>
        <v>5673308022.6800003</v>
      </c>
      <c r="F21" s="107">
        <f>+F16+F17</f>
        <v>3518692976.1299982</v>
      </c>
      <c r="G21" s="108">
        <f>+(D21/E21-1)*100</f>
        <v>62.021892026017866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5" priority="17" stopIfTrue="1" operator="lessThan">
      <formula>0</formula>
    </cfRule>
  </conditionalFormatting>
  <conditionalFormatting sqref="G15 G17">
    <cfRule type="cellIs" dxfId="124" priority="16" stopIfTrue="1" operator="lessThan">
      <formula>0</formula>
    </cfRule>
  </conditionalFormatting>
  <conditionalFormatting sqref="G21">
    <cfRule type="cellIs" dxfId="123" priority="15" stopIfTrue="1" operator="lessThan">
      <formula>0</formula>
    </cfRule>
  </conditionalFormatting>
  <conditionalFormatting sqref="G18:G20">
    <cfRule type="cellIs" dxfId="122" priority="14" stopIfTrue="1" operator="lessThan">
      <formula>0</formula>
    </cfRule>
  </conditionalFormatting>
  <conditionalFormatting sqref="G19">
    <cfRule type="cellIs" dxfId="121" priority="13" stopIfTrue="1" operator="lessThan">
      <formula>0</formula>
    </cfRule>
  </conditionalFormatting>
  <conditionalFormatting sqref="B9">
    <cfRule type="cellIs" dxfId="120" priority="12" stopIfTrue="1" operator="lessThan">
      <formula>0</formula>
    </cfRule>
  </conditionalFormatting>
  <conditionalFormatting sqref="D9">
    <cfRule type="cellIs" dxfId="119" priority="11" stopIfTrue="1" operator="lessThan">
      <formula>0</formula>
    </cfRule>
  </conditionalFormatting>
  <conditionalFormatting sqref="E9">
    <cfRule type="cellIs" dxfId="118" priority="10" stopIfTrue="1" operator="lessThan">
      <formula>0</formula>
    </cfRule>
  </conditionalFormatting>
  <conditionalFormatting sqref="G9">
    <cfRule type="cellIs" dxfId="117" priority="9" stopIfTrue="1" operator="lessThan">
      <formula>0</formula>
    </cfRule>
  </conditionalFormatting>
  <conditionalFormatting sqref="B12">
    <cfRule type="cellIs" dxfId="116" priority="8" stopIfTrue="1" operator="lessThan">
      <formula>0</formula>
    </cfRule>
  </conditionalFormatting>
  <conditionalFormatting sqref="D12:E12">
    <cfRule type="cellIs" dxfId="115" priority="7" stopIfTrue="1" operator="lessThan">
      <formula>0</formula>
    </cfRule>
  </conditionalFormatting>
  <conditionalFormatting sqref="G12">
    <cfRule type="cellIs" dxfId="114" priority="6" stopIfTrue="1" operator="lessThan">
      <formula>0</formula>
    </cfRule>
  </conditionalFormatting>
  <conditionalFormatting sqref="G13">
    <cfRule type="cellIs" dxfId="113" priority="5" stopIfTrue="1" operator="lessThan">
      <formula>0</formula>
    </cfRule>
  </conditionalFormatting>
  <conditionalFormatting sqref="G16">
    <cfRule type="cellIs" dxfId="112" priority="1" stopIfTrue="1" operator="lessThan">
      <formula>0</formula>
    </cfRule>
  </conditionalFormatting>
  <conditionalFormatting sqref="B14">
    <cfRule type="cellIs" dxfId="111" priority="4" stopIfTrue="1" operator="lessThan">
      <formula>0</formula>
    </cfRule>
  </conditionalFormatting>
  <conditionalFormatting sqref="D14:E14">
    <cfRule type="cellIs" dxfId="110" priority="3" stopIfTrue="1" operator="lessThan">
      <formula>0</formula>
    </cfRule>
  </conditionalFormatting>
  <conditionalFormatting sqref="G14">
    <cfRule type="cellIs" dxfId="10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P9" sqref="P9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82</v>
      </c>
    </row>
    <row r="4" spans="2:21" ht="30" customHeight="1">
      <c r="B4" s="144" t="s">
        <v>68</v>
      </c>
      <c r="C4" s="144"/>
      <c r="D4" s="144"/>
      <c r="E4" s="144"/>
      <c r="F4" s="144"/>
      <c r="G4" s="144"/>
      <c r="I4" s="150" t="s">
        <v>52</v>
      </c>
      <c r="J4" s="150"/>
      <c r="K4" s="150"/>
      <c r="L4" s="150"/>
      <c r="M4" s="150"/>
      <c r="O4" s="144" t="s">
        <v>70</v>
      </c>
      <c r="P4" s="144"/>
      <c r="R4" s="144" t="s">
        <v>53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81"/>
      <c r="U5" s="81"/>
    </row>
    <row r="6" spans="2:21" ht="49.5" customHeight="1">
      <c r="B6" s="172" t="s">
        <v>0</v>
      </c>
      <c r="C6" s="170" t="s">
        <v>36</v>
      </c>
      <c r="D6" s="171"/>
      <c r="E6" s="170" t="s">
        <v>37</v>
      </c>
      <c r="F6" s="171"/>
      <c r="G6" s="168" t="s">
        <v>38</v>
      </c>
      <c r="I6" s="170" t="s">
        <v>36</v>
      </c>
      <c r="J6" s="171"/>
      <c r="K6" s="170" t="s">
        <v>37</v>
      </c>
      <c r="L6" s="171"/>
      <c r="M6" s="168" t="s">
        <v>38</v>
      </c>
      <c r="O6" s="166" t="s">
        <v>36</v>
      </c>
      <c r="P6" s="166" t="s">
        <v>37</v>
      </c>
      <c r="R6" s="166" t="s">
        <v>36</v>
      </c>
      <c r="S6" s="166" t="s">
        <v>37</v>
      </c>
    </row>
    <row r="7" spans="2:21" ht="31.5" customHeight="1">
      <c r="B7" s="173"/>
      <c r="C7" s="116" t="s">
        <v>58</v>
      </c>
      <c r="D7" s="117" t="s">
        <v>67</v>
      </c>
      <c r="E7" s="116" t="s">
        <v>58</v>
      </c>
      <c r="F7" s="117" t="s">
        <v>67</v>
      </c>
      <c r="G7" s="169"/>
      <c r="I7" s="116" t="s">
        <v>58</v>
      </c>
      <c r="J7" s="117" t="s">
        <v>67</v>
      </c>
      <c r="K7" s="116" t="s">
        <v>58</v>
      </c>
      <c r="L7" s="117" t="s">
        <v>67</v>
      </c>
      <c r="M7" s="169"/>
      <c r="O7" s="167"/>
      <c r="P7" s="167"/>
      <c r="R7" s="167"/>
      <c r="S7" s="167"/>
    </row>
    <row r="8" spans="2:21">
      <c r="B8" s="116">
        <v>44197</v>
      </c>
      <c r="C8" s="109">
        <v>482695758.06</v>
      </c>
      <c r="D8" s="110">
        <f>+C8/G8*100</f>
        <v>32.765910337932638</v>
      </c>
      <c r="E8" s="109">
        <v>990468738.46000004</v>
      </c>
      <c r="F8" s="111">
        <f>+E8/G8*100</f>
        <v>67.234089662067362</v>
      </c>
      <c r="G8" s="109">
        <f t="shared" ref="G8:G11" si="0">+C8+E8</f>
        <v>1473164496.52</v>
      </c>
      <c r="H8" s="28"/>
      <c r="I8" s="109">
        <v>265894597.66000003</v>
      </c>
      <c r="J8" s="110">
        <f t="shared" ref="J8:J11" si="1">+I8/M8*100</f>
        <v>29.886470168335745</v>
      </c>
      <c r="K8" s="112">
        <v>623787576.79000008</v>
      </c>
      <c r="L8" s="111">
        <f>+K8/M8*100</f>
        <v>70.113529831664266</v>
      </c>
      <c r="M8" s="109">
        <f>+I8+K8</f>
        <v>889682174.45000005</v>
      </c>
      <c r="N8" s="28"/>
      <c r="O8" s="8">
        <v>26.55</v>
      </c>
      <c r="P8" s="8">
        <v>11.31</v>
      </c>
      <c r="Q8" s="28"/>
      <c r="R8" s="8">
        <f>+(C8/I8-1)*100</f>
        <v>81.536504429933558</v>
      </c>
      <c r="S8" s="8">
        <f>+(E8/K8-1)*100</f>
        <v>58.783017699219783</v>
      </c>
      <c r="T8" s="113"/>
      <c r="U8" s="113"/>
    </row>
    <row r="9" spans="2:21">
      <c r="B9" s="116">
        <v>44228</v>
      </c>
      <c r="C9" s="118">
        <v>380848875.30000001</v>
      </c>
      <c r="D9" s="119">
        <f>+C9/G9*100</f>
        <v>30.258174407273991</v>
      </c>
      <c r="E9" s="118">
        <v>877815544.35000002</v>
      </c>
      <c r="F9" s="119">
        <f>+E9/G9*100</f>
        <v>69.741825592726002</v>
      </c>
      <c r="G9" s="118">
        <f t="shared" si="0"/>
        <v>1258664419.6500001</v>
      </c>
      <c r="H9" s="28"/>
      <c r="I9" s="118">
        <v>222681327.69</v>
      </c>
      <c r="J9" s="119">
        <f t="shared" si="1"/>
        <v>28.061763558467767</v>
      </c>
      <c r="K9" s="34">
        <v>570858704.90999997</v>
      </c>
      <c r="L9" s="119">
        <v>71.93823644153224</v>
      </c>
      <c r="M9" s="118">
        <f t="shared" ref="M9:M11" si="2">+I9+K9</f>
        <v>793540032.5999999</v>
      </c>
      <c r="N9" s="28"/>
      <c r="O9" s="120">
        <f>+(C9/C8-1)*100</f>
        <v>-21.099601780080324</v>
      </c>
      <c r="P9" s="120">
        <f>+(E9/E8-1)*100</f>
        <v>-11.37372536211041</v>
      </c>
      <c r="Q9" s="28"/>
      <c r="R9" s="120">
        <f>+(C9/I9-1)*100</f>
        <v>71.028653031110366</v>
      </c>
      <c r="S9" s="120">
        <f>+(E9/K9-1)*100</f>
        <v>53.771070984788437</v>
      </c>
      <c r="T9" s="113"/>
      <c r="U9" s="113"/>
    </row>
    <row r="10" spans="2:21" s="114" customFormat="1">
      <c r="B10" s="116">
        <v>44256</v>
      </c>
      <c r="C10" s="109">
        <v>400532822.56999999</v>
      </c>
      <c r="D10" s="110">
        <f>+C10/G10*100</f>
        <v>27.03290118587498</v>
      </c>
      <c r="E10" s="109">
        <v>1081116593.5099998</v>
      </c>
      <c r="F10" s="111">
        <f>+E10/G10*100</f>
        <v>72.967098814125023</v>
      </c>
      <c r="G10" s="109">
        <f t="shared" si="0"/>
        <v>1481649416.0799997</v>
      </c>
      <c r="H10" s="28"/>
      <c r="I10" s="109">
        <v>232138913.28</v>
      </c>
      <c r="J10" s="110">
        <f t="shared" si="1"/>
        <v>27.645284098314566</v>
      </c>
      <c r="K10" s="112">
        <v>607566377.70000005</v>
      </c>
      <c r="L10" s="111">
        <v>71.93823644153224</v>
      </c>
      <c r="M10" s="109">
        <f t="shared" si="2"/>
        <v>839705290.98000002</v>
      </c>
      <c r="N10" s="28"/>
      <c r="O10" s="8">
        <f>+(C10/C9-1)*100</f>
        <v>5.168440435722621</v>
      </c>
      <c r="P10" s="8">
        <f>+(E10/E9-1)*100</f>
        <v>23.159882559443503</v>
      </c>
      <c r="Q10" s="28"/>
      <c r="R10" s="8">
        <f>+(C10/I10-1)*100</f>
        <v>72.540147151842476</v>
      </c>
      <c r="S10" s="8">
        <f>+(E10/K10-1)*100</f>
        <v>77.942136561715088</v>
      </c>
      <c r="T10" s="113"/>
      <c r="U10" s="113"/>
    </row>
    <row r="11" spans="2:21">
      <c r="B11" s="116">
        <v>44287</v>
      </c>
      <c r="C11" s="118">
        <v>466356485.5</v>
      </c>
      <c r="D11" s="119">
        <f>+C11/G11*100</f>
        <v>29.738351724501282</v>
      </c>
      <c r="E11" s="118">
        <v>1101842350.2</v>
      </c>
      <c r="F11" s="119">
        <f>+E11/G11*100</f>
        <v>70.261648275498729</v>
      </c>
      <c r="G11" s="118">
        <f t="shared" si="0"/>
        <v>1568198835.7</v>
      </c>
      <c r="H11" s="28"/>
      <c r="I11" s="118">
        <v>288173603.98000002</v>
      </c>
      <c r="J11" s="119">
        <f t="shared" si="1"/>
        <v>28.801157910025772</v>
      </c>
      <c r="K11" s="34">
        <v>712388959.78999996</v>
      </c>
      <c r="L11" s="119">
        <v>71.93823644153224</v>
      </c>
      <c r="M11" s="118">
        <f t="shared" si="2"/>
        <v>1000562563.77</v>
      </c>
      <c r="N11" s="28"/>
      <c r="O11" s="120">
        <f>+(C11/C10-1)*100</f>
        <v>16.434024684330637</v>
      </c>
      <c r="P11" s="120">
        <f>+(E11/E10-1)*100</f>
        <v>1.9170695200146026</v>
      </c>
      <c r="Q11" s="28"/>
      <c r="R11" s="120">
        <f>+(C11/I11-1)*100</f>
        <v>61.831784403253785</v>
      </c>
      <c r="S11" s="120">
        <f>+(E11/K11-1)*100</f>
        <v>54.668644854463253</v>
      </c>
      <c r="T11" s="113"/>
      <c r="U11" s="113"/>
    </row>
    <row r="12" spans="2:21">
      <c r="B12" s="116">
        <v>44317</v>
      </c>
      <c r="C12" s="109"/>
      <c r="D12" s="110"/>
      <c r="E12" s="109"/>
      <c r="F12" s="111"/>
      <c r="G12" s="109"/>
      <c r="H12" s="28"/>
      <c r="I12" s="109"/>
      <c r="J12" s="110"/>
      <c r="K12" s="112"/>
      <c r="L12" s="111"/>
      <c r="M12" s="109"/>
      <c r="N12" s="28"/>
      <c r="O12" s="8"/>
      <c r="P12" s="8"/>
      <c r="Q12" s="28"/>
      <c r="R12" s="8"/>
      <c r="S12" s="8"/>
      <c r="T12" s="113"/>
      <c r="U12" s="113"/>
    </row>
    <row r="13" spans="2:21">
      <c r="B13" s="116">
        <v>44348</v>
      </c>
      <c r="C13" s="34"/>
      <c r="D13" s="119"/>
      <c r="E13" s="34"/>
      <c r="F13" s="119"/>
      <c r="G13" s="34"/>
      <c r="H13" s="28"/>
      <c r="I13" s="34"/>
      <c r="J13" s="119"/>
      <c r="K13" s="34"/>
      <c r="L13" s="119"/>
      <c r="M13" s="34"/>
      <c r="N13" s="28"/>
      <c r="O13" s="120"/>
      <c r="P13" s="120"/>
      <c r="Q13" s="28"/>
      <c r="R13" s="120"/>
      <c r="S13" s="120"/>
      <c r="T13" s="113"/>
      <c r="U13" s="113"/>
    </row>
    <row r="14" spans="2:21">
      <c r="B14" s="116">
        <v>44378</v>
      </c>
      <c r="C14" s="109"/>
      <c r="D14" s="110"/>
      <c r="E14" s="109"/>
      <c r="F14" s="111"/>
      <c r="G14" s="109"/>
      <c r="H14" s="28"/>
      <c r="I14" s="109"/>
      <c r="J14" s="110"/>
      <c r="K14" s="112"/>
      <c r="L14" s="111"/>
      <c r="M14" s="109"/>
      <c r="N14" s="28"/>
      <c r="O14" s="8"/>
      <c r="P14" s="8"/>
      <c r="Q14" s="28"/>
      <c r="R14" s="8"/>
      <c r="S14" s="8"/>
      <c r="T14" s="113"/>
      <c r="U14" s="113"/>
    </row>
    <row r="15" spans="2:21">
      <c r="B15" s="116">
        <v>44409</v>
      </c>
      <c r="C15" s="34"/>
      <c r="D15" s="119"/>
      <c r="E15" s="34"/>
      <c r="F15" s="119"/>
      <c r="G15" s="34"/>
      <c r="H15" s="28"/>
      <c r="I15" s="34"/>
      <c r="J15" s="119"/>
      <c r="K15" s="34"/>
      <c r="L15" s="119"/>
      <c r="M15" s="34"/>
      <c r="N15" s="28"/>
      <c r="O15" s="120"/>
      <c r="P15" s="120"/>
      <c r="Q15" s="28"/>
      <c r="R15" s="120"/>
      <c r="S15" s="120"/>
      <c r="T15" s="113"/>
      <c r="U15" s="113"/>
    </row>
    <row r="16" spans="2:21">
      <c r="B16" s="116">
        <v>44440</v>
      </c>
      <c r="C16" s="109"/>
      <c r="D16" s="110"/>
      <c r="E16" s="109"/>
      <c r="F16" s="111"/>
      <c r="G16" s="109"/>
      <c r="H16" s="28"/>
      <c r="I16" s="109"/>
      <c r="J16" s="110"/>
      <c r="K16" s="112"/>
      <c r="L16" s="111"/>
      <c r="M16" s="109"/>
      <c r="N16" s="28"/>
      <c r="O16" s="8"/>
      <c r="P16" s="8"/>
      <c r="Q16" s="28"/>
      <c r="R16" s="8"/>
      <c r="S16" s="8"/>
      <c r="T16" s="113"/>
      <c r="U16" s="113"/>
    </row>
    <row r="17" spans="2:21">
      <c r="B17" s="116">
        <v>44470</v>
      </c>
      <c r="C17" s="34"/>
      <c r="D17" s="119"/>
      <c r="E17" s="34"/>
      <c r="F17" s="119"/>
      <c r="G17" s="34"/>
      <c r="H17" s="28"/>
      <c r="I17" s="34"/>
      <c r="J17" s="119"/>
      <c r="K17" s="34"/>
      <c r="L17" s="119"/>
      <c r="M17" s="34"/>
      <c r="N17" s="28"/>
      <c r="O17" s="120"/>
      <c r="P17" s="120"/>
      <c r="Q17" s="28"/>
      <c r="R17" s="120"/>
      <c r="S17" s="120"/>
      <c r="T17" s="113"/>
      <c r="U17" s="113"/>
    </row>
    <row r="18" spans="2:21">
      <c r="B18" s="116">
        <v>44501</v>
      </c>
      <c r="C18" s="109"/>
      <c r="D18" s="110"/>
      <c r="E18" s="109"/>
      <c r="F18" s="111"/>
      <c r="G18" s="109"/>
      <c r="H18" s="28"/>
      <c r="I18" s="109"/>
      <c r="J18" s="110"/>
      <c r="K18" s="112"/>
      <c r="L18" s="111"/>
      <c r="M18" s="109"/>
      <c r="N18" s="28"/>
      <c r="O18" s="8"/>
      <c r="P18" s="8"/>
      <c r="Q18" s="28"/>
      <c r="R18" s="8"/>
      <c r="S18" s="8"/>
      <c r="T18" s="113"/>
      <c r="U18" s="113"/>
    </row>
    <row r="19" spans="2:21">
      <c r="B19" s="116">
        <v>44531</v>
      </c>
      <c r="C19" s="34"/>
      <c r="D19" s="119"/>
      <c r="E19" s="34"/>
      <c r="F19" s="119"/>
      <c r="G19" s="34"/>
      <c r="H19" s="28"/>
      <c r="I19" s="34"/>
      <c r="J19" s="119"/>
      <c r="K19" s="34"/>
      <c r="L19" s="119"/>
      <c r="M19" s="34"/>
      <c r="N19" s="28"/>
      <c r="O19" s="120"/>
      <c r="P19" s="120"/>
      <c r="Q19" s="28"/>
      <c r="R19" s="120"/>
      <c r="S19" s="120"/>
    </row>
    <row r="20" spans="2:21" ht="35.1" customHeight="1">
      <c r="B20" s="38" t="s">
        <v>22</v>
      </c>
      <c r="C20" s="19">
        <f>SUM(C8:C19)</f>
        <v>1730433941.4300001</v>
      </c>
      <c r="D20" s="1">
        <f t="shared" ref="D20" si="3">+C20/G20*100</f>
        <v>29.929618883296406</v>
      </c>
      <c r="E20" s="19">
        <f>SUM(E8:E19)</f>
        <v>4051243226.5199995</v>
      </c>
      <c r="F20" s="1">
        <f t="shared" ref="F20" si="4">+E20/G20*100</f>
        <v>70.070381116703587</v>
      </c>
      <c r="G20" s="19">
        <f>SUM(G8:G19)</f>
        <v>5781677167.9499998</v>
      </c>
      <c r="H20" s="20"/>
      <c r="I20" s="19">
        <f>SUM(I8:I19)</f>
        <v>1008888442.61</v>
      </c>
      <c r="J20" s="1">
        <f t="shared" ref="J20" si="5">+I20/M20*100</f>
        <v>28.633213799802864</v>
      </c>
      <c r="K20" s="19">
        <f>SUM(K8:K19)</f>
        <v>2514601619.1900001</v>
      </c>
      <c r="L20" s="1">
        <f>+K20/M20*100</f>
        <v>71.36678620019714</v>
      </c>
      <c r="M20" s="19">
        <f>SUM(M8:M19)</f>
        <v>3523490061.7999997</v>
      </c>
      <c r="N20" s="28"/>
      <c r="O20" s="1"/>
      <c r="P20" s="1"/>
      <c r="Q20" s="28"/>
      <c r="R20" s="1">
        <f>+(C20/I20-1)*100</f>
        <v>71.518858611697226</v>
      </c>
      <c r="S20" s="1">
        <f>+(E20/K20-1)*100</f>
        <v>61.108749616767533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21" t="s">
        <v>40</v>
      </c>
      <c r="C22" s="34">
        <f>+AVERAGE(C8:C19)</f>
        <v>432608485.35750002</v>
      </c>
      <c r="D22" s="115"/>
      <c r="E22" s="34">
        <f>+AVERAGE(E8:E19)</f>
        <v>1012810806.6299999</v>
      </c>
      <c r="F22" s="115"/>
      <c r="G22" s="19">
        <f>+AVERAGE(G8:G19)</f>
        <v>1445419291.9875</v>
      </c>
      <c r="H22" s="115"/>
      <c r="I22" s="34">
        <f>+AVERAGE(I8:I19)</f>
        <v>252222110.6525</v>
      </c>
      <c r="J22" s="115"/>
      <c r="K22" s="34">
        <f>+AVERAGE(K8:K19)</f>
        <v>628650404.79750001</v>
      </c>
      <c r="L22" s="115"/>
      <c r="M22" s="19">
        <f>+AVERAGE(M8:M19)</f>
        <v>880872515.44999993</v>
      </c>
      <c r="N22" s="28"/>
      <c r="O22" s="28"/>
      <c r="P22" s="28"/>
      <c r="Q22" s="28"/>
      <c r="R22" s="28"/>
      <c r="S22" s="28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R8">
    <cfRule type="cellIs" dxfId="108" priority="97" stopIfTrue="1" operator="lessThan">
      <formula>0</formula>
    </cfRule>
  </conditionalFormatting>
  <conditionalFormatting sqref="S8">
    <cfRule type="cellIs" dxfId="107" priority="95" stopIfTrue="1" operator="lessThan">
      <formula>0</formula>
    </cfRule>
  </conditionalFormatting>
  <conditionalFormatting sqref="R9:S9">
    <cfRule type="cellIs" dxfId="106" priority="85" stopIfTrue="1" operator="lessThan">
      <formula>0</formula>
    </cfRule>
  </conditionalFormatting>
  <conditionalFormatting sqref="R12 R18">
    <cfRule type="cellIs" dxfId="105" priority="84" stopIfTrue="1" operator="lessThan">
      <formula>0</formula>
    </cfRule>
  </conditionalFormatting>
  <conditionalFormatting sqref="S12 S18">
    <cfRule type="cellIs" dxfId="104" priority="83" stopIfTrue="1" operator="lessThan">
      <formula>0</formula>
    </cfRule>
  </conditionalFormatting>
  <conditionalFormatting sqref="R13:S13 R11:S11 R17:S17">
    <cfRule type="cellIs" dxfId="103" priority="82" stopIfTrue="1" operator="lessThan">
      <formula>0</formula>
    </cfRule>
  </conditionalFormatting>
  <conditionalFormatting sqref="S13">
    <cfRule type="cellIs" dxfId="102" priority="80" stopIfTrue="1" operator="lessThan">
      <formula>0</formula>
    </cfRule>
  </conditionalFormatting>
  <conditionalFormatting sqref="R15">
    <cfRule type="cellIs" dxfId="101" priority="73" stopIfTrue="1" operator="lessThan">
      <formula>0</formula>
    </cfRule>
  </conditionalFormatting>
  <conditionalFormatting sqref="S15">
    <cfRule type="cellIs" dxfId="100" priority="72" stopIfTrue="1" operator="lessThan">
      <formula>0</formula>
    </cfRule>
  </conditionalFormatting>
  <conditionalFormatting sqref="R14">
    <cfRule type="cellIs" dxfId="99" priority="71" stopIfTrue="1" operator="lessThan">
      <formula>0</formula>
    </cfRule>
  </conditionalFormatting>
  <conditionalFormatting sqref="S14">
    <cfRule type="cellIs" dxfId="98" priority="70" stopIfTrue="1" operator="lessThan">
      <formula>0</formula>
    </cfRule>
  </conditionalFormatting>
  <conditionalFormatting sqref="R16">
    <cfRule type="cellIs" dxfId="97" priority="69" stopIfTrue="1" operator="lessThan">
      <formula>0</formula>
    </cfRule>
  </conditionalFormatting>
  <conditionalFormatting sqref="S16">
    <cfRule type="cellIs" dxfId="96" priority="68" stopIfTrue="1" operator="lessThan">
      <formula>0</formula>
    </cfRule>
  </conditionalFormatting>
  <conditionalFormatting sqref="R10:R18">
    <cfRule type="cellIs" dxfId="95" priority="67" stopIfTrue="1" operator="lessThan">
      <formula>0</formula>
    </cfRule>
  </conditionalFormatting>
  <conditionalFormatting sqref="S10:S18">
    <cfRule type="cellIs" dxfId="94" priority="66" stopIfTrue="1" operator="lessThan">
      <formula>0</formula>
    </cfRule>
  </conditionalFormatting>
  <conditionalFormatting sqref="R12 R18">
    <cfRule type="cellIs" dxfId="93" priority="65" stopIfTrue="1" operator="lessThan">
      <formula>0</formula>
    </cfRule>
  </conditionalFormatting>
  <conditionalFormatting sqref="R13">
    <cfRule type="cellIs" dxfId="92" priority="64" stopIfTrue="1" operator="lessThan">
      <formula>0</formula>
    </cfRule>
  </conditionalFormatting>
  <conditionalFormatting sqref="R15">
    <cfRule type="cellIs" dxfId="91" priority="63" stopIfTrue="1" operator="lessThan">
      <formula>0</formula>
    </cfRule>
  </conditionalFormatting>
  <conditionalFormatting sqref="R14">
    <cfRule type="cellIs" dxfId="90" priority="62" stopIfTrue="1" operator="lessThan">
      <formula>0</formula>
    </cfRule>
  </conditionalFormatting>
  <conditionalFormatting sqref="R16">
    <cfRule type="cellIs" dxfId="89" priority="61" stopIfTrue="1" operator="lessThan">
      <formula>0</formula>
    </cfRule>
  </conditionalFormatting>
  <conditionalFormatting sqref="R10">
    <cfRule type="cellIs" dxfId="88" priority="60" stopIfTrue="1" operator="lessThan">
      <formula>0</formula>
    </cfRule>
  </conditionalFormatting>
  <conditionalFormatting sqref="S12 S18">
    <cfRule type="cellIs" dxfId="87" priority="59" stopIfTrue="1" operator="lessThan">
      <formula>0</formula>
    </cfRule>
  </conditionalFormatting>
  <conditionalFormatting sqref="S15">
    <cfRule type="cellIs" dxfId="86" priority="58" stopIfTrue="1" operator="lessThan">
      <formula>0</formula>
    </cfRule>
  </conditionalFormatting>
  <conditionalFormatting sqref="S14">
    <cfRule type="cellIs" dxfId="85" priority="57" stopIfTrue="1" operator="lessThan">
      <formula>0</formula>
    </cfRule>
  </conditionalFormatting>
  <conditionalFormatting sqref="S16">
    <cfRule type="cellIs" dxfId="84" priority="56" stopIfTrue="1" operator="lessThan">
      <formula>0</formula>
    </cfRule>
  </conditionalFormatting>
  <conditionalFormatting sqref="S10:S18">
    <cfRule type="cellIs" dxfId="83" priority="55" stopIfTrue="1" operator="lessThan">
      <formula>0</formula>
    </cfRule>
  </conditionalFormatting>
  <conditionalFormatting sqref="S12 S18">
    <cfRule type="cellIs" dxfId="82" priority="54" stopIfTrue="1" operator="lessThan">
      <formula>0</formula>
    </cfRule>
  </conditionalFormatting>
  <conditionalFormatting sqref="S13">
    <cfRule type="cellIs" dxfId="81" priority="53" stopIfTrue="1" operator="lessThan">
      <formula>0</formula>
    </cfRule>
  </conditionalFormatting>
  <conditionalFormatting sqref="S15">
    <cfRule type="cellIs" dxfId="80" priority="52" stopIfTrue="1" operator="lessThan">
      <formula>0</formula>
    </cfRule>
  </conditionalFormatting>
  <conditionalFormatting sqref="S14">
    <cfRule type="cellIs" dxfId="79" priority="51" stopIfTrue="1" operator="lessThan">
      <formula>0</formula>
    </cfRule>
  </conditionalFormatting>
  <conditionalFormatting sqref="S16">
    <cfRule type="cellIs" dxfId="78" priority="50" stopIfTrue="1" operator="lessThan">
      <formula>0</formula>
    </cfRule>
  </conditionalFormatting>
  <conditionalFormatting sqref="S10">
    <cfRule type="cellIs" dxfId="77" priority="49" stopIfTrue="1" operator="lessThan">
      <formula>0</formula>
    </cfRule>
  </conditionalFormatting>
  <conditionalFormatting sqref="R19:S19">
    <cfRule type="cellIs" dxfId="76" priority="40" stopIfTrue="1" operator="lessThan">
      <formula>0</formula>
    </cfRule>
  </conditionalFormatting>
  <conditionalFormatting sqref="R19">
    <cfRule type="cellIs" dxfId="75" priority="39" stopIfTrue="1" operator="lessThan">
      <formula>0</formula>
    </cfRule>
  </conditionalFormatting>
  <conditionalFormatting sqref="S19">
    <cfRule type="cellIs" dxfId="74" priority="38" stopIfTrue="1" operator="lessThan">
      <formula>0</formula>
    </cfRule>
  </conditionalFormatting>
  <conditionalFormatting sqref="S19">
    <cfRule type="cellIs" dxfId="73" priority="37" stopIfTrue="1" operator="lessThan">
      <formula>0</formula>
    </cfRule>
  </conditionalFormatting>
  <conditionalFormatting sqref="O8">
    <cfRule type="cellIs" dxfId="72" priority="36" stopIfTrue="1" operator="lessThan">
      <formula>0</formula>
    </cfRule>
  </conditionalFormatting>
  <conditionalFormatting sqref="P8">
    <cfRule type="cellIs" dxfId="71" priority="35" stopIfTrue="1" operator="lessThan">
      <formula>0</formula>
    </cfRule>
  </conditionalFormatting>
  <conditionalFormatting sqref="O9:P9">
    <cfRule type="cellIs" dxfId="70" priority="34" stopIfTrue="1" operator="lessThan">
      <formula>0</formula>
    </cfRule>
  </conditionalFormatting>
  <conditionalFormatting sqref="O12 O18">
    <cfRule type="cellIs" dxfId="69" priority="33" stopIfTrue="1" operator="lessThan">
      <formula>0</formula>
    </cfRule>
  </conditionalFormatting>
  <conditionalFormatting sqref="P12 P18">
    <cfRule type="cellIs" dxfId="68" priority="32" stopIfTrue="1" operator="lessThan">
      <formula>0</formula>
    </cfRule>
  </conditionalFormatting>
  <conditionalFormatting sqref="O13:P13 O11:P11 O17:P17">
    <cfRule type="cellIs" dxfId="67" priority="31" stopIfTrue="1" operator="lessThan">
      <formula>0</formula>
    </cfRule>
  </conditionalFormatting>
  <conditionalFormatting sqref="P13">
    <cfRule type="cellIs" dxfId="66" priority="30" stopIfTrue="1" operator="lessThan">
      <formula>0</formula>
    </cfRule>
  </conditionalFormatting>
  <conditionalFormatting sqref="O15">
    <cfRule type="cellIs" dxfId="65" priority="29" stopIfTrue="1" operator="lessThan">
      <formula>0</formula>
    </cfRule>
  </conditionalFormatting>
  <conditionalFormatting sqref="P15">
    <cfRule type="cellIs" dxfId="64" priority="28" stopIfTrue="1" operator="lessThan">
      <formula>0</formula>
    </cfRule>
  </conditionalFormatting>
  <conditionalFormatting sqref="O14">
    <cfRule type="cellIs" dxfId="63" priority="27" stopIfTrue="1" operator="lessThan">
      <formula>0</formula>
    </cfRule>
  </conditionalFormatting>
  <conditionalFormatting sqref="P14">
    <cfRule type="cellIs" dxfId="62" priority="26" stopIfTrue="1" operator="lessThan">
      <formula>0</formula>
    </cfRule>
  </conditionalFormatting>
  <conditionalFormatting sqref="O16">
    <cfRule type="cellIs" dxfId="61" priority="25" stopIfTrue="1" operator="lessThan">
      <formula>0</formula>
    </cfRule>
  </conditionalFormatting>
  <conditionalFormatting sqref="P16">
    <cfRule type="cellIs" dxfId="60" priority="24" stopIfTrue="1" operator="lessThan">
      <formula>0</formula>
    </cfRule>
  </conditionalFormatting>
  <conditionalFormatting sqref="O10:O18">
    <cfRule type="cellIs" dxfId="59" priority="23" stopIfTrue="1" operator="lessThan">
      <formula>0</formula>
    </cfRule>
  </conditionalFormatting>
  <conditionalFormatting sqref="P10:P18">
    <cfRule type="cellIs" dxfId="58" priority="22" stopIfTrue="1" operator="lessThan">
      <formula>0</formula>
    </cfRule>
  </conditionalFormatting>
  <conditionalFormatting sqref="O12 O18">
    <cfRule type="cellIs" dxfId="57" priority="21" stopIfTrue="1" operator="lessThan">
      <formula>0</formula>
    </cfRule>
  </conditionalFormatting>
  <conditionalFormatting sqref="O13">
    <cfRule type="cellIs" dxfId="56" priority="20" stopIfTrue="1" operator="lessThan">
      <formula>0</formula>
    </cfRule>
  </conditionalFormatting>
  <conditionalFormatting sqref="O15">
    <cfRule type="cellIs" dxfId="55" priority="19" stopIfTrue="1" operator="lessThan">
      <formula>0</formula>
    </cfRule>
  </conditionalFormatting>
  <conditionalFormatting sqref="O14">
    <cfRule type="cellIs" dxfId="54" priority="18" stopIfTrue="1" operator="lessThan">
      <formula>0</formula>
    </cfRule>
  </conditionalFormatting>
  <conditionalFormatting sqref="O16">
    <cfRule type="cellIs" dxfId="53" priority="17" stopIfTrue="1" operator="lessThan">
      <formula>0</formula>
    </cfRule>
  </conditionalFormatting>
  <conditionalFormatting sqref="O10">
    <cfRule type="cellIs" dxfId="52" priority="16" stopIfTrue="1" operator="lessThan">
      <formula>0</formula>
    </cfRule>
  </conditionalFormatting>
  <conditionalFormatting sqref="P12 P18">
    <cfRule type="cellIs" dxfId="51" priority="15" stopIfTrue="1" operator="lessThan">
      <formula>0</formula>
    </cfRule>
  </conditionalFormatting>
  <conditionalFormatting sqref="P15">
    <cfRule type="cellIs" dxfId="50" priority="14" stopIfTrue="1" operator="lessThan">
      <formula>0</formula>
    </cfRule>
  </conditionalFormatting>
  <conditionalFormatting sqref="P14">
    <cfRule type="cellIs" dxfId="49" priority="13" stopIfTrue="1" operator="lessThan">
      <formula>0</formula>
    </cfRule>
  </conditionalFormatting>
  <conditionalFormatting sqref="P16">
    <cfRule type="cellIs" dxfId="48" priority="12" stopIfTrue="1" operator="lessThan">
      <formula>0</formula>
    </cfRule>
  </conditionalFormatting>
  <conditionalFormatting sqref="P10:P18">
    <cfRule type="cellIs" dxfId="47" priority="11" stopIfTrue="1" operator="lessThan">
      <formula>0</formula>
    </cfRule>
  </conditionalFormatting>
  <conditionalFormatting sqref="P12 P18">
    <cfRule type="cellIs" dxfId="46" priority="10" stopIfTrue="1" operator="lessThan">
      <formula>0</formula>
    </cfRule>
  </conditionalFormatting>
  <conditionalFormatting sqref="P13">
    <cfRule type="cellIs" dxfId="45" priority="9" stopIfTrue="1" operator="lessThan">
      <formula>0</formula>
    </cfRule>
  </conditionalFormatting>
  <conditionalFormatting sqref="P15">
    <cfRule type="cellIs" dxfId="44" priority="8" stopIfTrue="1" operator="lessThan">
      <formula>0</formula>
    </cfRule>
  </conditionalFormatting>
  <conditionalFormatting sqref="P14">
    <cfRule type="cellIs" dxfId="43" priority="7" stopIfTrue="1" operator="lessThan">
      <formula>0</formula>
    </cfRule>
  </conditionalFormatting>
  <conditionalFormatting sqref="P16">
    <cfRule type="cellIs" dxfId="42" priority="6" stopIfTrue="1" operator="lessThan">
      <formula>0</formula>
    </cfRule>
  </conditionalFormatting>
  <conditionalFormatting sqref="P10">
    <cfRule type="cellIs" dxfId="41" priority="5" stopIfTrue="1" operator="lessThan">
      <formula>0</formula>
    </cfRule>
  </conditionalFormatting>
  <conditionalFormatting sqref="O19:P19">
    <cfRule type="cellIs" dxfId="40" priority="4" stopIfTrue="1" operator="lessThan">
      <formula>0</formula>
    </cfRule>
  </conditionalFormatting>
  <conditionalFormatting sqref="O19">
    <cfRule type="cellIs" dxfId="39" priority="3" stopIfTrue="1" operator="lessThan">
      <formula>0</formula>
    </cfRule>
  </conditionalFormatting>
  <conditionalFormatting sqref="P19">
    <cfRule type="cellIs" dxfId="38" priority="2" stopIfTrue="1" operator="lessThan">
      <formula>0</formula>
    </cfRule>
  </conditionalFormatting>
  <conditionalFormatting sqref="P19">
    <cfRule type="cellIs" dxfId="3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E10" sqref="E10"/>
    </sheetView>
  </sheetViews>
  <sheetFormatPr baseColWidth="10" defaultColWidth="11.42578125" defaultRowHeight="15.75"/>
  <cols>
    <col min="1" max="1" width="1.7109375" style="122" customWidth="1"/>
    <col min="2" max="2" width="16.7109375" style="122" customWidth="1"/>
    <col min="3" max="4" width="21.7109375" style="122" customWidth="1"/>
    <col min="5" max="6" width="21" style="122" customWidth="1"/>
    <col min="7" max="7" width="4" style="122" customWidth="1"/>
    <col min="8" max="8" width="18.7109375" style="122" customWidth="1"/>
    <col min="9" max="9" width="22.28515625" style="122" customWidth="1"/>
    <col min="10" max="10" width="20.42578125" style="122" bestFit="1" customWidth="1"/>
    <col min="11" max="11" width="23.85546875" style="122" customWidth="1"/>
    <col min="12" max="12" width="21.28515625" style="122" customWidth="1"/>
    <col min="13" max="13" width="26.42578125" style="122" customWidth="1"/>
    <col min="14" max="16384" width="11.42578125" style="122"/>
  </cols>
  <sheetData>
    <row r="2" spans="2:15">
      <c r="B2" s="17" t="s">
        <v>43</v>
      </c>
      <c r="D2" s="27" t="s">
        <v>82</v>
      </c>
      <c r="E2" s="27"/>
    </row>
    <row r="4" spans="2:15" ht="30" customHeight="1">
      <c r="B4" s="144" t="s">
        <v>69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81"/>
      <c r="N5" s="81"/>
      <c r="O5" s="81"/>
    </row>
    <row r="6" spans="2:15" ht="48" customHeight="1">
      <c r="B6" s="172" t="s">
        <v>0</v>
      </c>
      <c r="C6" s="144" t="s">
        <v>2</v>
      </c>
      <c r="D6" s="144"/>
      <c r="E6" s="144"/>
      <c r="F6" s="144"/>
    </row>
    <row r="7" spans="2:15" ht="48" customHeight="1">
      <c r="B7" s="173"/>
      <c r="C7" s="127">
        <v>2022</v>
      </c>
      <c r="D7" s="127">
        <v>2021</v>
      </c>
      <c r="E7" s="127" t="s">
        <v>41</v>
      </c>
      <c r="F7" s="128" t="s">
        <v>71</v>
      </c>
    </row>
    <row r="8" spans="2:15">
      <c r="B8" s="116">
        <v>44197</v>
      </c>
      <c r="C8" s="123">
        <f>+'1. Rec Mensual y Acumulada 2022'!D8</f>
        <v>70768799.849999994</v>
      </c>
      <c r="D8" s="123">
        <v>26717319.000000004</v>
      </c>
      <c r="E8" s="6">
        <v>41.83</v>
      </c>
      <c r="F8" s="8">
        <f>+(C8/D8-1)*100</f>
        <v>164.87987005732117</v>
      </c>
    </row>
    <row r="9" spans="2:15">
      <c r="B9" s="116">
        <v>44228</v>
      </c>
      <c r="C9" s="118">
        <v>337725966.63999999</v>
      </c>
      <c r="D9" s="118">
        <v>244990045.25</v>
      </c>
      <c r="E9" s="120">
        <f>+(C9/C8-1)*100</f>
        <v>377.22438045556316</v>
      </c>
      <c r="F9" s="120">
        <f>+(C9/D9-1)*100</f>
        <v>37.852934512244232</v>
      </c>
    </row>
    <row r="10" spans="2:15">
      <c r="B10" s="116">
        <v>44256</v>
      </c>
      <c r="C10" s="109">
        <v>91716166.549999997</v>
      </c>
      <c r="D10" s="123">
        <v>64946182.420000002</v>
      </c>
      <c r="E10" s="8">
        <f t="shared" ref="E10:E11" si="0">+(C10/C9-1)*100</f>
        <v>-72.843021973562045</v>
      </c>
      <c r="F10" s="8">
        <f>+(C10/D10-1)*100</f>
        <v>41.218718533571952</v>
      </c>
    </row>
    <row r="11" spans="2:15">
      <c r="B11" s="116">
        <v>44287</v>
      </c>
      <c r="C11" s="118">
        <v>72983079.159999996</v>
      </c>
      <c r="D11" s="118">
        <v>44585041.689999998</v>
      </c>
      <c r="E11" s="124">
        <f t="shared" si="0"/>
        <v>-20.425065824995492</v>
      </c>
      <c r="F11" s="124">
        <f>+(C11/D11-1)*100</f>
        <v>63.694091994915446</v>
      </c>
    </row>
    <row r="12" spans="2:15">
      <c r="B12" s="116">
        <v>44317</v>
      </c>
      <c r="C12" s="109"/>
      <c r="D12" s="123"/>
      <c r="E12" s="8"/>
      <c r="F12" s="8"/>
    </row>
    <row r="13" spans="2:15">
      <c r="B13" s="116">
        <v>44348</v>
      </c>
      <c r="C13" s="118"/>
      <c r="D13" s="118"/>
      <c r="E13" s="120"/>
      <c r="F13" s="120"/>
    </row>
    <row r="14" spans="2:15">
      <c r="B14" s="116">
        <v>44378</v>
      </c>
      <c r="C14" s="109"/>
      <c r="D14" s="123"/>
      <c r="E14" s="6"/>
      <c r="F14" s="6"/>
    </row>
    <row r="15" spans="2:15">
      <c r="B15" s="116">
        <v>44409</v>
      </c>
      <c r="C15" s="118"/>
      <c r="D15" s="118"/>
      <c r="E15" s="120"/>
      <c r="F15" s="120"/>
    </row>
    <row r="16" spans="2:15">
      <c r="B16" s="116">
        <v>44440</v>
      </c>
      <c r="C16" s="109"/>
      <c r="D16" s="123"/>
      <c r="E16" s="6"/>
      <c r="F16" s="6"/>
    </row>
    <row r="17" spans="2:6">
      <c r="B17" s="116">
        <v>44470</v>
      </c>
      <c r="C17" s="118"/>
      <c r="D17" s="118"/>
      <c r="E17" s="124"/>
      <c r="F17" s="124"/>
    </row>
    <row r="18" spans="2:6">
      <c r="B18" s="116">
        <v>44501</v>
      </c>
      <c r="C18" s="109"/>
      <c r="D18" s="123"/>
      <c r="E18" s="6"/>
      <c r="F18" s="6"/>
    </row>
    <row r="19" spans="2:6">
      <c r="B19" s="116">
        <v>44531</v>
      </c>
      <c r="C19" s="118"/>
      <c r="D19" s="118"/>
      <c r="E19" s="120"/>
      <c r="F19" s="120"/>
    </row>
    <row r="20" spans="2:6" ht="35.1" customHeight="1">
      <c r="B20" s="38" t="s">
        <v>22</v>
      </c>
      <c r="C20" s="19">
        <f>SUM(C8:C19)</f>
        <v>573194012.20000005</v>
      </c>
      <c r="D20" s="19">
        <f>SUM(D8:D19)</f>
        <v>381238588.36000001</v>
      </c>
      <c r="E20" s="1"/>
      <c r="F20" s="1"/>
    </row>
    <row r="21" spans="2:6">
      <c r="C21" s="125"/>
      <c r="D21" s="125"/>
    </row>
    <row r="22" spans="2:6" ht="35.1" customHeight="1">
      <c r="B22" s="121" t="s">
        <v>40</v>
      </c>
      <c r="C22" s="118">
        <f>+AVERAGE(C8:C19)</f>
        <v>143298503.05000001</v>
      </c>
      <c r="D22" s="118">
        <f>+AVERAGE(D8:D19)</f>
        <v>95309647.090000004</v>
      </c>
      <c r="E22" s="126"/>
      <c r="F22" s="126"/>
    </row>
  </sheetData>
  <mergeCells count="4">
    <mergeCell ref="B6:B7"/>
    <mergeCell ref="B4:F4"/>
    <mergeCell ref="C6:F6"/>
    <mergeCell ref="C5:F5"/>
  </mergeCells>
  <conditionalFormatting sqref="E8">
    <cfRule type="cellIs" dxfId="36" priority="39" stopIfTrue="1" operator="lessThan">
      <formula>0</formula>
    </cfRule>
  </conditionalFormatting>
  <conditionalFormatting sqref="E12">
    <cfRule type="cellIs" dxfId="35" priority="38" stopIfTrue="1" operator="lessThan">
      <formula>0</formula>
    </cfRule>
  </conditionalFormatting>
  <conditionalFormatting sqref="F11">
    <cfRule type="cellIs" dxfId="33" priority="8" stopIfTrue="1" operator="lessThan">
      <formula>0</formula>
    </cfRule>
  </conditionalFormatting>
  <conditionalFormatting sqref="E16">
    <cfRule type="cellIs" dxfId="32" priority="11" stopIfTrue="1" operator="lessThan">
      <formula>0</formula>
    </cfRule>
  </conditionalFormatting>
  <conditionalFormatting sqref="E14">
    <cfRule type="cellIs" dxfId="31" priority="12" stopIfTrue="1" operator="lessThan">
      <formula>0</formula>
    </cfRule>
  </conditionalFormatting>
  <conditionalFormatting sqref="F10 F12">
    <cfRule type="cellIs" dxfId="30" priority="9" stopIfTrue="1" operator="lessThan">
      <formula>0</formula>
    </cfRule>
  </conditionalFormatting>
  <conditionalFormatting sqref="E18">
    <cfRule type="cellIs" dxfId="29" priority="13" stopIfTrue="1" operator="lessThan">
      <formula>0</formula>
    </cfRule>
  </conditionalFormatting>
  <conditionalFormatting sqref="F14">
    <cfRule type="cellIs" dxfId="28" priority="6" stopIfTrue="1" operator="lessThan">
      <formula>0</formula>
    </cfRule>
  </conditionalFormatting>
  <conditionalFormatting sqref="E17">
    <cfRule type="cellIs" dxfId="27" priority="10" stopIfTrue="1" operator="lessThan">
      <formula>0</formula>
    </cfRule>
  </conditionalFormatting>
  <conditionalFormatting sqref="F18">
    <cfRule type="cellIs" dxfId="26" priority="7" stopIfTrue="1" operator="lessThan">
      <formula>0</formula>
    </cfRule>
  </conditionalFormatting>
  <conditionalFormatting sqref="F16">
    <cfRule type="cellIs" dxfId="25" priority="5" stopIfTrue="1" operator="lessThan">
      <formula>0</formula>
    </cfRule>
  </conditionalFormatting>
  <conditionalFormatting sqref="F17">
    <cfRule type="cellIs" dxfId="24" priority="4" stopIfTrue="1" operator="lessThan">
      <formula>0</formula>
    </cfRule>
  </conditionalFormatting>
  <conditionalFormatting sqref="F8">
    <cfRule type="cellIs" dxfId="23" priority="3" stopIfTrue="1" operator="lessThan">
      <formula>0</formula>
    </cfRule>
  </conditionalFormatting>
  <conditionalFormatting sqref="E11">
    <cfRule type="cellIs" dxfId="6" priority="1" stopIfTrue="1" operator="lessThan">
      <formula>0</formula>
    </cfRule>
  </conditionalFormatting>
  <conditionalFormatting sqref="E10">
    <cfRule type="cellIs" dxfId="5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9" sqref="E9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22" customFormat="1">
      <c r="B2" s="17" t="s">
        <v>43</v>
      </c>
      <c r="D2" s="27" t="s">
        <v>82</v>
      </c>
      <c r="E2" s="27"/>
    </row>
    <row r="3" spans="2:6">
      <c r="B3" s="2"/>
      <c r="E3" s="130"/>
    </row>
    <row r="4" spans="2:6" ht="30" customHeight="1">
      <c r="B4" s="144" t="s">
        <v>74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72" t="s">
        <v>0</v>
      </c>
      <c r="C6" s="144" t="s">
        <v>3</v>
      </c>
      <c r="D6" s="144"/>
      <c r="E6" s="144"/>
      <c r="F6" s="144"/>
    </row>
    <row r="7" spans="2:6" ht="48" customHeight="1">
      <c r="B7" s="173"/>
      <c r="C7" s="127">
        <v>2022</v>
      </c>
      <c r="D7" s="127">
        <v>2021</v>
      </c>
      <c r="E7" s="127" t="s">
        <v>41</v>
      </c>
      <c r="F7" s="127" t="s">
        <v>72</v>
      </c>
    </row>
    <row r="8" spans="2:6">
      <c r="B8" s="116">
        <v>44197</v>
      </c>
      <c r="C8" s="123">
        <v>103858803.45000002</v>
      </c>
      <c r="D8" s="123">
        <v>53758851.93</v>
      </c>
      <c r="E8" s="6">
        <v>-33.049999999999997</v>
      </c>
      <c r="F8" s="9">
        <f>+(C8/D8-1)*100</f>
        <v>93.193864305799764</v>
      </c>
    </row>
    <row r="9" spans="2:6">
      <c r="B9" s="116">
        <v>44228</v>
      </c>
      <c r="C9" s="118">
        <v>91120911.489999995</v>
      </c>
      <c r="D9" s="118">
        <v>73660448.290000007</v>
      </c>
      <c r="E9" s="124">
        <f>+(C9/C8-1)*100</f>
        <v>-12.264624217563158</v>
      </c>
      <c r="F9" s="129">
        <f>+(C9/D9-1)*100</f>
        <v>23.703987153673612</v>
      </c>
    </row>
    <row r="10" spans="2:6">
      <c r="B10" s="116">
        <v>44256</v>
      </c>
      <c r="C10" s="131">
        <v>756262006.95000017</v>
      </c>
      <c r="D10" s="123">
        <v>389920587.94</v>
      </c>
      <c r="E10" s="8">
        <f t="shared" ref="E10:E11" si="0">+(C10/C9-1)*100</f>
        <v>729.95439200912267</v>
      </c>
      <c r="F10" s="9">
        <f>+(C10/D10-1)*100</f>
        <v>93.952827919507513</v>
      </c>
    </row>
    <row r="11" spans="2:6">
      <c r="B11" s="116">
        <v>44287</v>
      </c>
      <c r="C11" s="118">
        <v>303713908.36000001</v>
      </c>
      <c r="D11" s="118">
        <v>132544403.19</v>
      </c>
      <c r="E11" s="124">
        <f t="shared" si="0"/>
        <v>-59.840120808808535</v>
      </c>
      <c r="F11" s="129">
        <f>+(C11/D11-1)*100</f>
        <v>129.14125459121172</v>
      </c>
    </row>
    <row r="12" spans="2:6">
      <c r="B12" s="116">
        <v>44317</v>
      </c>
      <c r="C12" s="109"/>
      <c r="D12" s="123"/>
      <c r="E12" s="9"/>
      <c r="F12" s="9"/>
    </row>
    <row r="13" spans="2:6">
      <c r="B13" s="116">
        <v>44348</v>
      </c>
      <c r="C13" s="118"/>
      <c r="D13" s="118"/>
      <c r="E13" s="129"/>
      <c r="F13" s="129"/>
    </row>
    <row r="14" spans="2:6">
      <c r="B14" s="116">
        <v>44378</v>
      </c>
      <c r="C14" s="109"/>
      <c r="D14" s="123"/>
      <c r="E14" s="9"/>
      <c r="F14" s="9"/>
    </row>
    <row r="15" spans="2:6">
      <c r="B15" s="116">
        <v>44409</v>
      </c>
      <c r="C15" s="118"/>
      <c r="D15" s="118"/>
      <c r="E15" s="129"/>
      <c r="F15" s="129"/>
    </row>
    <row r="16" spans="2:6">
      <c r="B16" s="116">
        <v>44440</v>
      </c>
      <c r="C16" s="109"/>
      <c r="D16" s="123"/>
      <c r="E16" s="9"/>
      <c r="F16" s="9"/>
    </row>
    <row r="17" spans="2:8">
      <c r="B17" s="116">
        <v>44470</v>
      </c>
      <c r="C17" s="118"/>
      <c r="D17" s="118"/>
      <c r="E17" s="129"/>
      <c r="F17" s="129"/>
    </row>
    <row r="18" spans="2:8">
      <c r="B18" s="116">
        <v>44501</v>
      </c>
      <c r="C18" s="109"/>
      <c r="D18" s="123"/>
      <c r="E18" s="9"/>
      <c r="F18" s="9"/>
    </row>
    <row r="19" spans="2:8">
      <c r="B19" s="116">
        <v>44531</v>
      </c>
      <c r="C19" s="118"/>
      <c r="D19" s="118"/>
      <c r="E19" s="129"/>
      <c r="F19" s="129"/>
    </row>
    <row r="20" spans="2:8" ht="31.5">
      <c r="B20" s="38" t="s">
        <v>22</v>
      </c>
      <c r="C20" s="19">
        <f>SUM(C8:C19)</f>
        <v>1254955630.25</v>
      </c>
      <c r="D20" s="19">
        <f>SUM(D8:D19)</f>
        <v>649884291.3499999</v>
      </c>
      <c r="E20" s="1"/>
      <c r="F20" s="1"/>
    </row>
    <row r="21" spans="2:8">
      <c r="C21" s="87"/>
      <c r="D21" s="87"/>
      <c r="H21" s="87"/>
    </row>
    <row r="22" spans="2:8" ht="35.1" customHeight="1">
      <c r="B22" s="121" t="s">
        <v>40</v>
      </c>
      <c r="C22" s="118">
        <f>+AVERAGE(C8:C19)</f>
        <v>313738907.5625</v>
      </c>
      <c r="D22" s="118">
        <f>+AVERAGE(D8:D19)</f>
        <v>162471072.83749998</v>
      </c>
      <c r="E22" s="126"/>
      <c r="F22" s="126"/>
      <c r="H22" s="87"/>
    </row>
    <row r="23" spans="2:8">
      <c r="C23" s="87"/>
      <c r="H23" s="87"/>
    </row>
  </sheetData>
  <mergeCells count="4">
    <mergeCell ref="B6:B7"/>
    <mergeCell ref="C6:F6"/>
    <mergeCell ref="B4:F4"/>
    <mergeCell ref="C5:F5"/>
  </mergeCells>
  <conditionalFormatting sqref="E18 F8">
    <cfRule type="cellIs" dxfId="22" priority="18" stopIfTrue="1" operator="lessThan">
      <formula>0</formula>
    </cfRule>
  </conditionalFormatting>
  <conditionalFormatting sqref="E12">
    <cfRule type="cellIs" dxfId="21" priority="21" stopIfTrue="1" operator="lessThan">
      <formula>0</formula>
    </cfRule>
  </conditionalFormatting>
  <conditionalFormatting sqref="E14">
    <cfRule type="cellIs" dxfId="20" priority="15" stopIfTrue="1" operator="lessThan">
      <formula>0</formula>
    </cfRule>
  </conditionalFormatting>
  <conditionalFormatting sqref="E16">
    <cfRule type="cellIs" dxfId="19" priority="10" stopIfTrue="1" operator="lessThan">
      <formula>0</formula>
    </cfRule>
  </conditionalFormatting>
  <conditionalFormatting sqref="F18">
    <cfRule type="cellIs" dxfId="18" priority="8" stopIfTrue="1" operator="lessThan">
      <formula>0</formula>
    </cfRule>
  </conditionalFormatting>
  <conditionalFormatting sqref="F14">
    <cfRule type="cellIs" dxfId="17" priority="7" stopIfTrue="1" operator="lessThan">
      <formula>0</formula>
    </cfRule>
  </conditionalFormatting>
  <conditionalFormatting sqref="F10 F12">
    <cfRule type="cellIs" dxfId="16" priority="9" stopIfTrue="1" operator="lessThan">
      <formula>0</formula>
    </cfRule>
  </conditionalFormatting>
  <conditionalFormatting sqref="F16">
    <cfRule type="cellIs" dxfId="15" priority="6" stopIfTrue="1" operator="lessThan">
      <formula>0</formula>
    </cfRule>
  </conditionalFormatting>
  <conditionalFormatting sqref="E8">
    <cfRule type="cellIs" dxfId="3" priority="4" stopIfTrue="1" operator="lessThan">
      <formula>0</formula>
    </cfRule>
  </conditionalFormatting>
  <conditionalFormatting sqref="E11">
    <cfRule type="cellIs" dxfId="2" priority="2" stopIfTrue="1" operator="lessThan">
      <formula>0</formula>
    </cfRule>
  </conditionalFormatting>
  <conditionalFormatting sqref="E10">
    <cfRule type="cellIs" dxfId="1" priority="3" stopIfTrue="1" operator="lessThan">
      <formula>0</formula>
    </cfRule>
  </conditionalFormatting>
  <conditionalFormatting sqref="E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K21" sqref="K21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82</v>
      </c>
    </row>
    <row r="5" spans="2:6" ht="30" customHeight="1">
      <c r="B5" s="144" t="s">
        <v>73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72" t="s">
        <v>0</v>
      </c>
      <c r="C7" s="144" t="s">
        <v>42</v>
      </c>
      <c r="D7" s="144"/>
      <c r="E7" s="144"/>
      <c r="F7" s="144"/>
    </row>
    <row r="8" spans="2:6" ht="48" customHeight="1">
      <c r="B8" s="173"/>
      <c r="C8" s="127">
        <v>2022</v>
      </c>
      <c r="D8" s="127">
        <v>2021</v>
      </c>
      <c r="E8" s="127" t="s">
        <v>41</v>
      </c>
      <c r="F8" s="127" t="s">
        <v>72</v>
      </c>
    </row>
    <row r="9" spans="2:6">
      <c r="B9" s="23">
        <v>44197</v>
      </c>
      <c r="C9" s="123">
        <v>120011584.16000001</v>
      </c>
      <c r="D9" s="123">
        <v>89026302.219999984</v>
      </c>
      <c r="E9" s="22">
        <v>-1.75</v>
      </c>
      <c r="F9" s="9">
        <f>+(C9/D9-1)*100</f>
        <v>34.804637693959052</v>
      </c>
    </row>
    <row r="10" spans="2:6">
      <c r="B10" s="23">
        <v>44228</v>
      </c>
      <c r="C10" s="118">
        <v>127682328.93000001</v>
      </c>
      <c r="D10" s="118">
        <v>84374922.930000007</v>
      </c>
      <c r="E10" s="129">
        <f>+(C10/C9-1)*100</f>
        <v>6.3916702905723932</v>
      </c>
      <c r="F10" s="129">
        <f>+(C10/D10-1)*100</f>
        <v>51.3273428835356</v>
      </c>
    </row>
    <row r="11" spans="2:6">
      <c r="B11" s="23">
        <v>44256</v>
      </c>
      <c r="C11" s="109">
        <v>143229625.87</v>
      </c>
      <c r="D11" s="123">
        <v>121180208.09</v>
      </c>
      <c r="E11" s="9">
        <f t="shared" ref="E11:E12" si="0">+(C11/C10-1)*100</f>
        <v>12.176545548854744</v>
      </c>
      <c r="F11" s="9">
        <f>+(C11/D11-1)*100</f>
        <v>18.195560254875943</v>
      </c>
    </row>
    <row r="12" spans="2:6">
      <c r="B12" s="23">
        <v>44287</v>
      </c>
      <c r="C12" s="118">
        <v>141822626.40000001</v>
      </c>
      <c r="D12" s="118">
        <v>105053365.31</v>
      </c>
      <c r="E12" s="138">
        <f t="shared" si="0"/>
        <v>-0.98233829869599498</v>
      </c>
      <c r="F12" s="129">
        <f>+(C12/D12-1)*100</f>
        <v>35.000555176407985</v>
      </c>
    </row>
    <row r="13" spans="2:6">
      <c r="B13" s="23">
        <v>44317</v>
      </c>
      <c r="C13" s="109"/>
      <c r="D13" s="123"/>
      <c r="E13" s="9"/>
      <c r="F13" s="9"/>
    </row>
    <row r="14" spans="2:6">
      <c r="B14" s="23">
        <v>44348</v>
      </c>
      <c r="C14" s="118"/>
      <c r="D14" s="118"/>
      <c r="E14" s="129"/>
      <c r="F14" s="129"/>
    </row>
    <row r="15" spans="2:6">
      <c r="B15" s="23">
        <v>44378</v>
      </c>
      <c r="C15" s="131"/>
      <c r="D15" s="123"/>
      <c r="E15" s="9"/>
      <c r="F15" s="9"/>
    </row>
    <row r="16" spans="2:6">
      <c r="B16" s="23">
        <v>44409</v>
      </c>
      <c r="C16" s="118"/>
      <c r="D16" s="118"/>
      <c r="E16" s="129"/>
      <c r="F16" s="129"/>
    </row>
    <row r="17" spans="2:6">
      <c r="B17" s="23">
        <v>44440</v>
      </c>
      <c r="C17" s="109"/>
      <c r="D17" s="123"/>
      <c r="E17" s="9"/>
      <c r="F17" s="9"/>
    </row>
    <row r="18" spans="2:6">
      <c r="B18" s="23">
        <v>44470</v>
      </c>
      <c r="C18" s="118"/>
      <c r="D18" s="118"/>
      <c r="E18" s="129"/>
      <c r="F18" s="129"/>
    </row>
    <row r="19" spans="2:6">
      <c r="B19" s="23">
        <v>44501</v>
      </c>
      <c r="C19" s="109"/>
      <c r="D19" s="123"/>
      <c r="E19" s="9"/>
      <c r="F19" s="9"/>
    </row>
    <row r="20" spans="2:6">
      <c r="B20" s="23">
        <v>44531</v>
      </c>
      <c r="C20" s="118"/>
      <c r="D20" s="118"/>
      <c r="E20" s="129"/>
      <c r="F20" s="129"/>
    </row>
    <row r="21" spans="2:6" ht="31.5">
      <c r="B21" s="38" t="s">
        <v>22</v>
      </c>
      <c r="C21" s="19">
        <f>SUM(C9:C20)</f>
        <v>532746165.36000001</v>
      </c>
      <c r="D21" s="19">
        <f>SUM(D9:D20)</f>
        <v>399634798.55000001</v>
      </c>
      <c r="E21" s="1"/>
      <c r="F21" s="1"/>
    </row>
    <row r="22" spans="2:6">
      <c r="C22" s="87"/>
      <c r="D22" s="87"/>
    </row>
    <row r="23" spans="2:6" ht="31.5">
      <c r="B23" s="121" t="s">
        <v>40</v>
      </c>
      <c r="C23" s="118">
        <f>+AVERAGE(C9:C20)</f>
        <v>133186541.34</v>
      </c>
      <c r="D23" s="118">
        <f>+AVERAGE(D9:D20)</f>
        <v>99908699.637500003</v>
      </c>
      <c r="E23" s="126"/>
      <c r="F23" s="126"/>
    </row>
    <row r="25" spans="2:6">
      <c r="C25" s="87"/>
    </row>
  </sheetData>
  <mergeCells count="4">
    <mergeCell ref="B5:F5"/>
    <mergeCell ref="B7:B8"/>
    <mergeCell ref="C7:F7"/>
    <mergeCell ref="C6:F6"/>
  </mergeCells>
  <conditionalFormatting sqref="E19 E9:F9">
    <cfRule type="cellIs" dxfId="14" priority="10" stopIfTrue="1" operator="lessThan">
      <formula>0</formula>
    </cfRule>
  </conditionalFormatting>
  <conditionalFormatting sqref="E11 E13">
    <cfRule type="cellIs" dxfId="13" priority="13" stopIfTrue="1" operator="lessThan">
      <formula>0</formula>
    </cfRule>
  </conditionalFormatting>
  <conditionalFormatting sqref="E15">
    <cfRule type="cellIs" dxfId="12" priority="8" stopIfTrue="1" operator="lessThan">
      <formula>0</formula>
    </cfRule>
  </conditionalFormatting>
  <conditionalFormatting sqref="E17">
    <cfRule type="cellIs" dxfId="11" priority="6" stopIfTrue="1" operator="lessThan">
      <formula>0</formula>
    </cfRule>
  </conditionalFormatting>
  <conditionalFormatting sqref="F19">
    <cfRule type="cellIs" dxfId="10" priority="3" stopIfTrue="1" operator="lessThan">
      <formula>0</formula>
    </cfRule>
  </conditionalFormatting>
  <conditionalFormatting sqref="F11 F13">
    <cfRule type="cellIs" dxfId="9" priority="4" stopIfTrue="1" operator="lessThan">
      <formula>0</formula>
    </cfRule>
  </conditionalFormatting>
  <conditionalFormatting sqref="F15">
    <cfRule type="cellIs" dxfId="8" priority="2" stopIfTrue="1" operator="lessThan">
      <formula>0</formula>
    </cfRule>
  </conditionalFormatting>
  <conditionalFormatting sqref="F17">
    <cfRule type="cellIs" dxfId="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2022-05-02T14:05:02Z</dcterms:modified>
</cp:coreProperties>
</file>