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19420" windowHeight="11020" activeTab="1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4"/>
  <c r="P20" s="1"/>
  <c r="P18"/>
  <c r="P11"/>
  <c r="P12"/>
  <c r="P13"/>
  <c r="P14"/>
  <c r="P15"/>
  <c r="P16"/>
  <c r="P17"/>
  <c r="O11"/>
  <c r="O12"/>
  <c r="O13"/>
  <c r="O14"/>
  <c r="O15"/>
  <c r="O16"/>
  <c r="O17"/>
  <c r="O18"/>
  <c r="F18" i="9"/>
  <c r="F19"/>
  <c r="E19"/>
  <c r="F18" i="8"/>
  <c r="E9"/>
  <c r="E8"/>
  <c r="F18" i="5"/>
  <c r="F17"/>
  <c r="F16"/>
  <c r="F15"/>
  <c r="F14"/>
  <c r="F13"/>
  <c r="F12"/>
  <c r="F11"/>
  <c r="F10"/>
  <c r="F9"/>
  <c r="E18"/>
  <c r="E17"/>
  <c r="E16"/>
  <c r="E15"/>
  <c r="E14"/>
  <c r="E13"/>
  <c r="E12"/>
  <c r="E11"/>
  <c r="E10"/>
  <c r="E9"/>
  <c r="E8"/>
  <c r="C20"/>
  <c r="M22" i="4"/>
  <c r="I22"/>
  <c r="K22"/>
  <c r="G22"/>
  <c r="E22"/>
  <c r="M20"/>
  <c r="G20"/>
  <c r="I20"/>
  <c r="E20"/>
  <c r="D18"/>
  <c r="D15" i="7"/>
  <c r="G12" i="2"/>
  <c r="G7"/>
  <c r="F9"/>
  <c r="F8"/>
  <c r="F7"/>
  <c r="D14"/>
  <c r="E23" i="1"/>
  <c r="J23"/>
  <c r="G21"/>
  <c r="J18"/>
  <c r="H18"/>
  <c r="F11" i="9" l="1"/>
  <c r="F12"/>
  <c r="F13"/>
  <c r="F14"/>
  <c r="F15"/>
  <c r="F16"/>
  <c r="F17"/>
  <c r="F10"/>
  <c r="E15"/>
  <c r="E16"/>
  <c r="E17"/>
  <c r="E18"/>
  <c r="F10" i="8"/>
  <c r="F11"/>
  <c r="F12"/>
  <c r="F13"/>
  <c r="F14"/>
  <c r="F15"/>
  <c r="F16"/>
  <c r="F17"/>
  <c r="F9"/>
  <c r="E15"/>
  <c r="E16"/>
  <c r="E17"/>
  <c r="E18"/>
  <c r="D11" i="6"/>
  <c r="D12"/>
  <c r="D13"/>
  <c r="D14"/>
  <c r="D15"/>
  <c r="D16"/>
  <c r="D17"/>
  <c r="D18"/>
  <c r="D19"/>
  <c r="D10"/>
  <c r="E10" i="8"/>
  <c r="C20" l="1"/>
  <c r="M18" i="4"/>
  <c r="L18" s="1"/>
  <c r="G18"/>
  <c r="F18" s="1"/>
  <c r="F13" i="7"/>
  <c r="C21" i="6"/>
  <c r="J18" i="4" l="1"/>
  <c r="M17" l="1"/>
  <c r="L17" s="1"/>
  <c r="G17"/>
  <c r="F17" s="1"/>
  <c r="H17" i="1"/>
  <c r="J17" s="1"/>
  <c r="J17" i="4" l="1"/>
  <c r="D17"/>
  <c r="M16" l="1"/>
  <c r="J16" s="1"/>
  <c r="G16"/>
  <c r="D16" s="1"/>
  <c r="H16" i="1"/>
  <c r="J16" s="1"/>
  <c r="F16" i="4" l="1"/>
  <c r="L16"/>
  <c r="M15"/>
  <c r="L15" s="1"/>
  <c r="G15"/>
  <c r="F15" s="1"/>
  <c r="J15" l="1"/>
  <c r="D15"/>
  <c r="H15" i="1" l="1"/>
  <c r="J15" s="1"/>
  <c r="E14" i="8" l="1"/>
  <c r="M14" i="4"/>
  <c r="L14" s="1"/>
  <c r="G14"/>
  <c r="F14" s="1"/>
  <c r="D14" l="1"/>
  <c r="J14"/>
  <c r="H14" i="1"/>
  <c r="J14" s="1"/>
  <c r="E14" i="9"/>
  <c r="E13" i="8"/>
  <c r="M13" i="4"/>
  <c r="L13" s="1"/>
  <c r="G13"/>
  <c r="F13" s="1"/>
  <c r="F13" i="2"/>
  <c r="F12"/>
  <c r="F11"/>
  <c r="F10"/>
  <c r="G10" s="1"/>
  <c r="H13" i="1"/>
  <c r="J13" s="1"/>
  <c r="J13" i="4" l="1"/>
  <c r="D13"/>
  <c r="D13" i="9"/>
  <c r="E13" s="1"/>
  <c r="E12" i="8"/>
  <c r="M12" i="4"/>
  <c r="J12" s="1"/>
  <c r="G12"/>
  <c r="D12" l="1"/>
  <c r="F12"/>
  <c r="L12"/>
  <c r="H12" i="1"/>
  <c r="J12" s="1"/>
  <c r="H11"/>
  <c r="E12" i="9" l="1"/>
  <c r="E11" i="8"/>
  <c r="M11" i="4"/>
  <c r="J11" s="1"/>
  <c r="G11"/>
  <c r="F11" s="1"/>
  <c r="C23" i="1"/>
  <c r="J11"/>
  <c r="L11" i="4" l="1"/>
  <c r="D11"/>
  <c r="E11" i="9"/>
  <c r="P10" i="4"/>
  <c r="O10"/>
  <c r="M10"/>
  <c r="L10" s="1"/>
  <c r="M9"/>
  <c r="L9" s="1"/>
  <c r="G10"/>
  <c r="D10" s="1"/>
  <c r="H10" i="1"/>
  <c r="J10" s="1"/>
  <c r="F10" i="4" l="1"/>
  <c r="J10"/>
  <c r="E15" i="2"/>
  <c r="F16"/>
  <c r="F17"/>
  <c r="F18"/>
  <c r="E10" i="9" l="1"/>
  <c r="P9" i="4"/>
  <c r="O9"/>
  <c r="J9"/>
  <c r="G9"/>
  <c r="I15" i="2"/>
  <c r="J8"/>
  <c r="D15"/>
  <c r="H9" i="1"/>
  <c r="J9" s="1"/>
  <c r="D9" i="4" l="1"/>
  <c r="F9"/>
  <c r="L20" i="3"/>
  <c r="L14" i="11"/>
  <c r="H8" i="1" l="1"/>
  <c r="H20" s="1"/>
  <c r="D20" i="5" l="1"/>
  <c r="G11" i="2"/>
  <c r="G13"/>
  <c r="D8" i="7"/>
  <c r="F15" i="2"/>
  <c r="G15" s="1"/>
  <c r="D7"/>
  <c r="K14" i="11"/>
  <c r="J14"/>
  <c r="I14"/>
  <c r="H14"/>
  <c r="G14"/>
  <c r="F14"/>
  <c r="E14"/>
  <c r="D14"/>
  <c r="C14"/>
  <c r="D23" i="9"/>
  <c r="C23"/>
  <c r="D21"/>
  <c r="C21"/>
  <c r="E9"/>
  <c r="D22" i="8"/>
  <c r="C22"/>
  <c r="D20"/>
  <c r="J18" i="2"/>
  <c r="K18" s="1"/>
  <c r="J17"/>
  <c r="K17" s="1"/>
  <c r="J16"/>
  <c r="K16" s="1"/>
  <c r="G18"/>
  <c r="G17"/>
  <c r="G16"/>
  <c r="F19" i="7"/>
  <c r="G19" s="1"/>
  <c r="F18"/>
  <c r="G18" s="1"/>
  <c r="F17"/>
  <c r="G17" s="1"/>
  <c r="E16"/>
  <c r="D16"/>
  <c r="F14"/>
  <c r="G14" s="1"/>
  <c r="G13"/>
  <c r="F12"/>
  <c r="G12" s="1"/>
  <c r="F11"/>
  <c r="G11" s="1"/>
  <c r="F10"/>
  <c r="G10" s="1"/>
  <c r="F9"/>
  <c r="G9" s="1"/>
  <c r="E8"/>
  <c r="D22" i="5"/>
  <c r="C22"/>
  <c r="C22" i="4"/>
  <c r="P8"/>
  <c r="O8"/>
  <c r="M8"/>
  <c r="C20"/>
  <c r="G8"/>
  <c r="D8" s="1"/>
  <c r="K20" i="3"/>
  <c r="J20"/>
  <c r="I20"/>
  <c r="H20"/>
  <c r="G20"/>
  <c r="F20"/>
  <c r="E20"/>
  <c r="D20"/>
  <c r="C20"/>
  <c r="I7" i="2"/>
  <c r="I14" s="1"/>
  <c r="I19" s="1"/>
  <c r="E7"/>
  <c r="E14" s="1"/>
  <c r="E19" s="1"/>
  <c r="J13"/>
  <c r="K13" s="1"/>
  <c r="J12"/>
  <c r="K12" s="1"/>
  <c r="J11"/>
  <c r="K11" s="1"/>
  <c r="J10"/>
  <c r="K10" s="1"/>
  <c r="J9"/>
  <c r="K9" s="1"/>
  <c r="K8"/>
  <c r="G9"/>
  <c r="G8"/>
  <c r="I23" i="1"/>
  <c r="G23"/>
  <c r="F23"/>
  <c r="D23"/>
  <c r="J8"/>
  <c r="I20"/>
  <c r="G20"/>
  <c r="E20"/>
  <c r="D20"/>
  <c r="C20"/>
  <c r="F20"/>
  <c r="L8" i="4" l="1"/>
  <c r="J8"/>
  <c r="L20"/>
  <c r="F8"/>
  <c r="D20"/>
  <c r="J20" i="1"/>
  <c r="E21" s="1"/>
  <c r="H23"/>
  <c r="O20" i="4"/>
  <c r="F16" i="7"/>
  <c r="G16" s="1"/>
  <c r="D20"/>
  <c r="F8"/>
  <c r="G8" s="1"/>
  <c r="J15" i="2"/>
  <c r="K15" s="1"/>
  <c r="J14"/>
  <c r="J20" i="4"/>
  <c r="E15" i="7"/>
  <c r="J7" i="2"/>
  <c r="K7" s="1"/>
  <c r="J19" l="1"/>
  <c r="K19" s="1"/>
  <c r="C21" i="1"/>
  <c r="I21"/>
  <c r="F21"/>
  <c r="D21"/>
  <c r="H21"/>
  <c r="F20" i="4"/>
  <c r="J21" i="1"/>
  <c r="F14" i="2"/>
  <c r="F19" s="1"/>
  <c r="D19"/>
  <c r="F15" i="7"/>
  <c r="E20"/>
  <c r="K14" i="2"/>
  <c r="G14" l="1"/>
  <c r="G19"/>
  <c r="G15" i="7"/>
  <c r="F20"/>
  <c r="G20" s="1"/>
</calcChain>
</file>

<file path=xl/sharedStrings.xml><?xml version="1.0" encoding="utf-8"?>
<sst xmlns="http://schemas.openxmlformats.org/spreadsheetml/2006/main" count="164" uniqueCount="86">
  <si>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</si>
  <si>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</si>
  <si>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</si>
  <si>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</si>
  <si>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</si>
  <si>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</si>
  <si>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</si>
  <si>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</si>
  <si>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</si>
  <si>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</si>
  <si>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</si>
  <si>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</si>
  <si>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</si>
  <si>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</si>
  <si>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</si>
  <si>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</si>
  <si>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</si>
  <si>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</si>
  <si>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</si>
  <si>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</si>
  <si>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</si>
  <si>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</si>
  <si>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</si>
  <si>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</si>
  <si>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</si>
  <si>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</si>
  <si>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</si>
  <si>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</si>
  <si>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</si>
  <si>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</si>
  <si>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</si>
  <si>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</si>
  <si>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</si>
  <si>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</si>
  <si>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</si>
  <si>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</si>
  <si>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</si>
  <si>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</si>
  <si>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</si>
  <si>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</si>
  <si>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</si>
  <si>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</si>
  <si>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</si>
  <si>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</si>
  <si>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</si>
  <si>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</si>
  <si>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</si>
  <si>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</si>
  <si>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</si>
  <si>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</si>
  <si>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</si>
  <si>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</si>
  <si>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</si>
  <si>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</si>
  <si>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</si>
  <si>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</si>
  <si>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</si>
  <si>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</si>
  <si>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</si>
  <si>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</si>
  <si>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</si>
  <si>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</si>
  <si>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</si>
  <si>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</si>
  <si>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</si>
  <si>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</si>
  <si>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</si>
  <si>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 xml:space="preserve"> RECAUDACION MENSUAL Y ACUMULADA AÑO 2021</t>
  </si>
  <si>
    <t>RECAUDACION INGRESOS BRUTOS 2021</t>
  </si>
  <si>
    <t>2021 (*)</t>
  </si>
  <si>
    <t>Serie Recaudación Total Por Impuesto  2012 - 2021</t>
  </si>
  <si>
    <t>Serie Recaudación Total Mensual 2012 - 2021</t>
  </si>
  <si>
    <t>Variaciones Mensuales e Interanuales 2021</t>
  </si>
  <si>
    <t>Variación Interanual 2021</t>
  </si>
  <si>
    <t>Variación Interanual
 2021</t>
  </si>
  <si>
    <r>
      <rPr>
        <b/>
        <sz val="10"/>
        <color theme="0"/>
        <rFont val="Franklin Gothic Demi"/>
        <family val="2"/>
      </rPr>
      <t xml:space="preserve">OTROS INGRESOS:
</t>
    </r>
    <r>
      <rPr>
        <sz val="10"/>
        <color theme="0"/>
        <rFont val="Franklin Gothic Demi"/>
        <family val="2"/>
      </rPr>
      <t>LOTE HOGAR - ACCION SOCIAL - VIALIDAD</t>
    </r>
  </si>
  <si>
    <t>Recaudación
Octubre 2021</t>
  </si>
  <si>
    <t>Informe Noviembre 2021</t>
  </si>
  <si>
    <t>Fecha de Versión de Archivo:  01/12/2021</t>
  </si>
  <si>
    <t>NOVIEMBRE 2021</t>
  </si>
  <si>
    <t>COMPARATIVO MES DE NOVIEMBRE 2021 CON OCTUBRE 2021 Y NOVIEMBRE 2020</t>
  </si>
  <si>
    <t>Recaudación
Noviembre 2021</t>
  </si>
  <si>
    <t>Recaudación
Noviembre 2020</t>
  </si>
  <si>
    <t>COMPARATIVO MES DE NOVIEMBRE 2021 ACUMULADO CON NOVIEMBRE 2020 ACUMULADO</t>
  </si>
  <si>
    <t>Recaudación
 Acumulada hasta
Noviembre 2021</t>
  </si>
  <si>
    <t>Recaudación
Acumulada hasta
Noviembre 2020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</si>
</sst>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[$-C0A]mmmm\-yy;@"/>
    <numFmt numFmtId="166" formatCode="_ * #,##0.00_ ;_ * \-#,##0.00_ ;_ * &quot;-&quot;??_ ;_ @_ "/>
    <numFmt numFmtId="167" formatCode="_(* #,##0_);_(* \(#,##0\);_(* &quot;-&quot;??_);_(@_)"/>
    <numFmt numFmtId="168" formatCode="_-* #,##0.00\ _€_-;\-* #,##0.00\ _€_-;_-* &quot;-&quot;??\ _€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0"/>
      <name val="Franklin Gothic Dem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/>
    <xf numFmtId="0" fontId="0" fillId="0" borderId="10" xfId="0" applyBorder="1"/>
    <xf numFmtId="0" fontId="3" fillId="0" borderId="0" xfId="0" applyFont="1"/>
    <xf numFmtId="165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3" fontId="24" fillId="8" borderId="1" xfId="0" applyNumberFormat="1" applyFont="1" applyFill="1" applyBorder="1" applyAlignment="1">
      <alignment vertical="center" wrapText="1"/>
    </xf>
    <xf numFmtId="3" fontId="25" fillId="8" borderId="1" xfId="0" applyNumberFormat="1" applyFont="1" applyFill="1" applyBorder="1" applyAlignment="1">
      <alignment vertical="center" wrapText="1"/>
    </xf>
    <xf numFmtId="3" fontId="26" fillId="8" borderId="1" xfId="0" applyNumberFormat="1" applyFont="1" applyFill="1" applyBorder="1" applyAlignment="1">
      <alignment vertical="center" wrapText="1"/>
    </xf>
    <xf numFmtId="3" fontId="27" fillId="9" borderId="1" xfId="0" applyNumberFormat="1" applyFont="1" applyFill="1" applyBorder="1" applyAlignment="1">
      <alignment vertical="center" wrapText="1"/>
    </xf>
    <xf numFmtId="3" fontId="16" fillId="9" borderId="1" xfId="0" applyNumberFormat="1" applyFont="1" applyFill="1" applyBorder="1" applyAlignment="1">
      <alignment vertical="center" wrapText="1"/>
    </xf>
    <xf numFmtId="164" fontId="24" fillId="10" borderId="1" xfId="0" applyNumberFormat="1" applyFont="1" applyFill="1" applyBorder="1" applyAlignment="1">
      <alignment horizontal="center" vertical="center" wrapText="1"/>
    </xf>
    <xf numFmtId="164" fontId="28" fillId="10" borderId="1" xfId="0" applyNumberFormat="1" applyFont="1" applyFill="1" applyBorder="1" applyAlignment="1">
      <alignment horizontal="center" vertical="center" wrapText="1"/>
    </xf>
    <xf numFmtId="164" fontId="26" fillId="10" borderId="1" xfId="0" applyNumberFormat="1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3" fontId="22" fillId="9" borderId="1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0" fillId="6" borderId="1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164" fontId="29" fillId="8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8" fillId="8" borderId="1" xfId="0" applyNumberFormat="1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164" fontId="7" fillId="0" borderId="6" xfId="1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4" fillId="8" borderId="1" xfId="0" applyNumberFormat="1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5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2" fillId="5" borderId="2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36" fillId="0" borderId="0" xfId="0" applyFont="1"/>
    <xf numFmtId="0" fontId="37" fillId="2" borderId="0" xfId="0" applyFont="1" applyFill="1"/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1" fillId="2" borderId="0" xfId="0" applyFont="1" applyFill="1" applyAlignment="1"/>
    <xf numFmtId="0" fontId="39" fillId="2" borderId="0" xfId="0" applyFont="1" applyFill="1" applyAlignment="1"/>
    <xf numFmtId="0" fontId="40" fillId="2" borderId="0" xfId="0" applyFont="1" applyFill="1" applyAlignment="1"/>
    <xf numFmtId="0" fontId="14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167" fontId="12" fillId="0" borderId="1" xfId="1" applyNumberFormat="1" applyFont="1" applyBorder="1" applyAlignment="1">
      <alignment vertical="center" wrapText="1"/>
    </xf>
    <xf numFmtId="167" fontId="29" fillId="8" borderId="1" xfId="1" applyNumberFormat="1" applyFont="1" applyFill="1" applyBorder="1" applyAlignment="1">
      <alignment vertical="center" wrapText="1"/>
    </xf>
    <xf numFmtId="167" fontId="31" fillId="6" borderId="1" xfId="1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167" fontId="7" fillId="0" borderId="0" xfId="1" applyNumberFormat="1" applyFont="1" applyAlignment="1">
      <alignment vertical="center" wrapText="1"/>
    </xf>
    <xf numFmtId="167" fontId="24" fillId="8" borderId="1" xfId="0" applyNumberFormat="1" applyFont="1" applyFill="1" applyBorder="1" applyAlignment="1">
      <alignment vertical="center" wrapText="1"/>
    </xf>
    <xf numFmtId="167" fontId="0" fillId="0" borderId="0" xfId="0" applyNumberFormat="1" applyAlignment="1">
      <alignment vertical="center"/>
    </xf>
    <xf numFmtId="167" fontId="7" fillId="0" borderId="6" xfId="1" applyNumberFormat="1" applyFont="1" applyBorder="1" applyAlignment="1">
      <alignment vertical="center" wrapText="1"/>
    </xf>
    <xf numFmtId="167" fontId="25" fillId="10" borderId="1" xfId="0" applyNumberFormat="1" applyFont="1" applyFill="1" applyBorder="1" applyAlignment="1">
      <alignment horizontal="center" vertical="center" wrapText="1"/>
    </xf>
    <xf numFmtId="167" fontId="24" fillId="10" borderId="1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7" fontId="0" fillId="0" borderId="0" xfId="0" applyNumberFormat="1"/>
    <xf numFmtId="3" fontId="32" fillId="0" borderId="1" xfId="0" applyNumberFormat="1" applyFont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7" fontId="1" fillId="12" borderId="2" xfId="1" applyNumberFormat="1" applyFont="1" applyFill="1" applyBorder="1" applyAlignment="1">
      <alignment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167" fontId="1" fillId="0" borderId="4" xfId="1" applyNumberFormat="1" applyFont="1" applyBorder="1" applyAlignment="1">
      <alignment vertical="center" wrapText="1"/>
    </xf>
    <xf numFmtId="167" fontId="1" fillId="0" borderId="1" xfId="1" applyNumberFormat="1" applyFont="1" applyBorder="1" applyAlignment="1">
      <alignment vertical="center" wrapText="1"/>
    </xf>
    <xf numFmtId="167" fontId="1" fillId="0" borderId="2" xfId="1" applyNumberFormat="1" applyFont="1" applyBorder="1" applyAlignment="1">
      <alignment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167" fontId="1" fillId="0" borderId="10" xfId="1" applyNumberFormat="1" applyFont="1" applyBorder="1" applyAlignment="1">
      <alignment vertical="center" wrapText="1"/>
    </xf>
    <xf numFmtId="167" fontId="1" fillId="0" borderId="7" xfId="1" applyNumberFormat="1" applyFont="1" applyBorder="1" applyAlignment="1">
      <alignment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vertical="center" wrapText="1"/>
    </xf>
    <xf numFmtId="167" fontId="2" fillId="3" borderId="2" xfId="1" applyNumberFormat="1" applyFont="1" applyFill="1" applyBorder="1" applyAlignment="1">
      <alignment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167" fontId="2" fillId="3" borderId="4" xfId="1" applyNumberFormat="1" applyFont="1" applyFill="1" applyBorder="1" applyAlignment="1">
      <alignment vertical="center" wrapText="1"/>
    </xf>
    <xf numFmtId="167" fontId="1" fillId="0" borderId="11" xfId="1" applyNumberFormat="1" applyFont="1" applyBorder="1" applyAlignment="1">
      <alignment vertical="center" wrapText="1"/>
    </xf>
    <xf numFmtId="167" fontId="1" fillId="0" borderId="3" xfId="1" applyNumberFormat="1" applyFont="1" applyBorder="1" applyAlignment="1">
      <alignment vertical="center" wrapText="1"/>
    </xf>
    <xf numFmtId="167" fontId="2" fillId="2" borderId="8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0" xfId="2" applyNumberFormat="1" applyFont="1" applyFill="1" applyBorder="1" applyAlignment="1">
      <alignment horizontal="center" vertical="center"/>
    </xf>
    <xf numFmtId="2" fontId="2" fillId="13" borderId="1" xfId="2" applyNumberFormat="1" applyFont="1" applyFill="1" applyBorder="1" applyAlignment="1">
      <alignment horizontal="center" vertical="center"/>
    </xf>
    <xf numFmtId="167" fontId="1" fillId="0" borderId="0" xfId="1" applyNumberFormat="1" applyFont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3" fontId="1" fillId="0" borderId="0" xfId="1" applyNumberFormat="1" applyFont="1" applyAlignment="1">
      <alignment vertical="center" wrapText="1"/>
    </xf>
    <xf numFmtId="164" fontId="1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167" fontId="29" fillId="8" borderId="1" xfId="0" applyNumberFormat="1" applyFont="1" applyFill="1" applyBorder="1" applyAlignment="1">
      <alignment vertical="center" wrapText="1"/>
    </xf>
    <xf numFmtId="4" fontId="29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2" fontId="5" fillId="12" borderId="0" xfId="2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vertical="center" wrapText="1"/>
    </xf>
    <xf numFmtId="9" fontId="0" fillId="0" borderId="0" xfId="2" applyFont="1" applyAlignment="1">
      <alignment vertical="center" wrapText="1"/>
    </xf>
    <xf numFmtId="167" fontId="1" fillId="0" borderId="1" xfId="1" applyNumberFormat="1" applyFont="1" applyBorder="1" applyAlignment="1">
      <alignment vertical="center"/>
    </xf>
    <xf numFmtId="167" fontId="1" fillId="0" borderId="2" xfId="1" applyNumberFormat="1" applyFont="1" applyBorder="1" applyAlignment="1">
      <alignment vertical="center"/>
    </xf>
    <xf numFmtId="167" fontId="1" fillId="0" borderId="7" xfId="1" applyNumberFormat="1" applyFont="1" applyBorder="1" applyAlignment="1">
      <alignment vertical="center"/>
    </xf>
    <xf numFmtId="167" fontId="2" fillId="3" borderId="11" xfId="1" applyNumberFormat="1" applyFont="1" applyFill="1" applyBorder="1" applyAlignment="1">
      <alignment vertical="center" wrapText="1"/>
    </xf>
    <xf numFmtId="167" fontId="1" fillId="0" borderId="3" xfId="1" applyNumberFormat="1" applyFont="1" applyBorder="1" applyAlignment="1">
      <alignment vertical="center"/>
    </xf>
    <xf numFmtId="167" fontId="2" fillId="2" borderId="7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167" fontId="1" fillId="0" borderId="6" xfId="1" applyNumberFormat="1" applyFont="1" applyBorder="1" applyAlignment="1">
      <alignment vertical="center" wrapText="1"/>
    </xf>
    <xf numFmtId="0" fontId="22" fillId="5" borderId="7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0" fontId="44" fillId="0" borderId="0" xfId="0" applyFont="1"/>
    <xf numFmtId="167" fontId="45" fillId="8" borderId="1" xfId="1" applyNumberFormat="1" applyFont="1" applyFill="1" applyBorder="1" applyAlignment="1">
      <alignment vertical="center" wrapText="1"/>
    </xf>
    <xf numFmtId="167" fontId="12" fillId="0" borderId="1" xfId="1" applyNumberFormat="1" applyFont="1" applyBorder="1" applyAlignment="1">
      <alignment vertical="center"/>
    </xf>
    <xf numFmtId="167" fontId="12" fillId="0" borderId="7" xfId="1" applyNumberFormat="1" applyFont="1" applyBorder="1" applyAlignment="1">
      <alignment vertical="center" wrapText="1"/>
    </xf>
    <xf numFmtId="167" fontId="12" fillId="0" borderId="7" xfId="1" applyNumberFormat="1" applyFont="1" applyBorder="1" applyAlignment="1">
      <alignment vertical="center"/>
    </xf>
    <xf numFmtId="167" fontId="12" fillId="0" borderId="3" xfId="1" applyNumberFormat="1" applyFont="1" applyBorder="1" applyAlignment="1">
      <alignment vertical="center"/>
    </xf>
    <xf numFmtId="167" fontId="46" fillId="0" borderId="0" xfId="1" applyNumberFormat="1" applyFont="1" applyAlignment="1">
      <alignment vertical="center" wrapText="1"/>
    </xf>
    <xf numFmtId="0" fontId="40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164" fontId="26" fillId="8" borderId="2" xfId="1" applyFont="1" applyFill="1" applyBorder="1" applyAlignment="1">
      <alignment horizontal="left" vertical="center" wrapText="1"/>
    </xf>
    <xf numFmtId="164" fontId="26" fillId="8" borderId="4" xfId="1" applyFont="1" applyFill="1" applyBorder="1" applyAlignment="1">
      <alignment horizontal="left" vertical="center" wrapText="1"/>
    </xf>
    <xf numFmtId="9" fontId="8" fillId="0" borderId="0" xfId="2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10" fontId="0" fillId="0" borderId="0" xfId="2" applyNumberFormat="1" applyFont="1" applyFill="1"/>
  </cellXfs>
  <cellStyles count="5">
    <cellStyle name="Millares" xfId="1" builtinId="3"/>
    <cellStyle name="Millares 2" xfId="3"/>
    <cellStyle name="Millares 6" xfId="4"/>
    <cellStyle name="Normal" xfId="0" builtinId="0"/>
    <cellStyle name="Porcentual" xfId="2" builtinId="5"/>
  </cellStyles>
  <dxfs count="129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  <c:pt idx="1">
                  <c:v>1350995757.52</c:v>
                </c:pt>
                <c:pt idx="2">
                  <c:v>1616880421.1199999</c:v>
                </c:pt>
                <c:pt idx="3">
                  <c:v>1479728236.938</c:v>
                </c:pt>
                <c:pt idx="4">
                  <c:v>1341364987.5299997</c:v>
                </c:pt>
                <c:pt idx="5">
                  <c:v>1499868771.1600001</c:v>
                </c:pt>
                <c:pt idx="6">
                  <c:v>1602014975.5199995</c:v>
                </c:pt>
                <c:pt idx="7">
                  <c:v>1657447540.6099999</c:v>
                </c:pt>
                <c:pt idx="8">
                  <c:v>1746578856.9699998</c:v>
                </c:pt>
                <c:pt idx="9">
                  <c:v>1778604841.7</c:v>
                </c:pt>
                <c:pt idx="10">
                  <c:v>1853532845.8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/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axPos val="b"/>
        <c:numFmt formatCode="mmm\-yy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  <c:pt idx="1">
                  <c:v>10.222059370163716</c:v>
                </c:pt>
                <c:pt idx="2" formatCode="0.00">
                  <c:v>19.680643859909686</c:v>
                </c:pt>
                <c:pt idx="3">
                  <c:v>-8.4825187064233134</c:v>
                </c:pt>
                <c:pt idx="4" formatCode="0.00">
                  <c:v>-9.350585192204953</c:v>
                </c:pt>
                <c:pt idx="5">
                  <c:v>11.816603616728516</c:v>
                </c:pt>
                <c:pt idx="6" formatCode="0.00">
                  <c:v>6.8103427662541183</c:v>
                </c:pt>
                <c:pt idx="7">
                  <c:v>3.4601777097625019</c:v>
                </c:pt>
                <c:pt idx="8" formatCode="0.00">
                  <c:v>5.3776251842756029</c:v>
                </c:pt>
                <c:pt idx="9">
                  <c:v>1.8336409262138753</c:v>
                </c:pt>
                <c:pt idx="10" formatCode="0.00">
                  <c:v>4.2127403649921069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/>
        <c:marker val="1"/>
        <c:axId val="120441856"/>
        <c:axId val="120447744"/>
      </c:lineChart>
      <c:dateAx>
        <c:axId val="120441856"/>
        <c:scaling>
          <c:orientation val="minMax"/>
        </c:scaling>
        <c:axPos val="b"/>
        <c:numFmt formatCode="mmm\-yy" sourceLinked="1"/>
        <c:maj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  <c:pt idx="1">
                  <c:v>63.13</c:v>
                </c:pt>
                <c:pt idx="2" formatCode="0.00">
                  <c:v>98.3</c:v>
                </c:pt>
                <c:pt idx="3">
                  <c:v>71.72</c:v>
                </c:pt>
                <c:pt idx="4" formatCode="0.00">
                  <c:v>44.8</c:v>
                </c:pt>
                <c:pt idx="5">
                  <c:v>72.790000000000006</c:v>
                </c:pt>
                <c:pt idx="6" formatCode="0.00">
                  <c:v>77.5</c:v>
                </c:pt>
                <c:pt idx="7">
                  <c:v>79.319999999999993</c:v>
                </c:pt>
                <c:pt idx="8" formatCode="0.00">
                  <c:v>92.18</c:v>
                </c:pt>
                <c:pt idx="9">
                  <c:v>80.78</c:v>
                </c:pt>
                <c:pt idx="10" formatCode="0.00">
                  <c:v>79.52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/>
        <c:marker val="1"/>
        <c:axId val="120471936"/>
        <c:axId val="120473472"/>
      </c:lineChart>
      <c:dateAx>
        <c:axId val="120471936"/>
        <c:scaling>
          <c:orientation val="minMax"/>
        </c:scaling>
        <c:axPos val="b"/>
        <c:numFmt formatCode="mmm\-yy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Noviembre</a:t>
            </a:r>
          </a:p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2021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Noviembre 2021</c:v>
                </c:pt>
              </c:strCache>
            </c:strRef>
          </c:tx>
          <c:dPt>
            <c:idx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Inmobiliario</c:v>
                  </c:pt>
                  <c:pt idx="3">
                    <c:v>Automotor</c:v>
                  </c:pt>
                  <c:pt idx="4">
                    <c:v>Sellos y Valores Fiscales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#,##0_);_(* \(#,##0\);_(* "-"??_);_(@_)</c:formatCode>
                <c:ptCount val="7"/>
                <c:pt idx="0">
                  <c:v>368975999.58999997</c:v>
                </c:pt>
                <c:pt idx="1">
                  <c:v>946384038.51999998</c:v>
                </c:pt>
                <c:pt idx="2">
                  <c:v>45231335.010000005</c:v>
                </c:pt>
                <c:pt idx="3">
                  <c:v>146580739.75000003</c:v>
                </c:pt>
                <c:pt idx="4">
                  <c:v>120400190.29000002</c:v>
                </c:pt>
                <c:pt idx="5">
                  <c:v>46232.670000000006</c:v>
                </c:pt>
                <c:pt idx="6">
                  <c:v>225914309.97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Noviembre 2021</c:v>
                </c:pt>
              </c:strCache>
            </c:strRef>
          </c:tx>
          <c:dPt>
            <c:idx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Inmobiliario</c:v>
                </c:pt>
                <c:pt idx="3">
                  <c:v>Automotor</c:v>
                </c:pt>
                <c:pt idx="4">
                  <c:v>Sellos y Valores Fiscales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#,##0_);_(* \(#,##0\);_(* "-"??_);_(@_)</c:formatCode>
                <c:ptCount val="7"/>
                <c:pt idx="0">
                  <c:v>3308602917.3400002</c:v>
                </c:pt>
                <c:pt idx="1">
                  <c:v>8062525296.8899994</c:v>
                </c:pt>
                <c:pt idx="2">
                  <c:v>717016240.56000006</c:v>
                </c:pt>
                <c:pt idx="3">
                  <c:v>1653170287.9800003</c:v>
                </c:pt>
                <c:pt idx="4">
                  <c:v>1189181636.1300001</c:v>
                </c:pt>
                <c:pt idx="5">
                  <c:v>1740144.8300000003</c:v>
                </c:pt>
                <c:pt idx="6">
                  <c:v>2220484318.2399998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pSpPr/>
      </xdr:nvGrpSpPr>
      <xdr:grpSpPr>
        <a:xfrm>
          <a:off x="4143376" y="142876"/>
          <a:ext cx="5010149" cy="74612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2"/>
  <sheetViews>
    <sheetView workbookViewId="0">
      <selection activeCell="O8" sqref="O8"/>
    </sheetView>
  </sheetViews>
  <sheetFormatPr baseColWidth="10" defaultColWidth="11.453125" defaultRowHeight="18.5"/>
  <cols>
    <col min="1" max="1" width="2.7265625" style="76" customWidth="1"/>
    <col min="2" max="16384" width="11.453125" style="76"/>
  </cols>
  <sheetData>
    <row r="1" spans="2:19" ht="46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80"/>
      <c r="N1" s="80"/>
      <c r="O1" s="80"/>
      <c r="P1" s="80"/>
      <c r="Q1" s="80"/>
      <c r="R1" s="80"/>
      <c r="S1" s="80"/>
    </row>
    <row r="2" spans="2:19" ht="46">
      <c r="B2" s="160" t="s">
        <v>66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80"/>
      <c r="N2" s="80"/>
      <c r="O2" s="80"/>
      <c r="P2" s="80"/>
      <c r="Q2" s="80"/>
      <c r="R2" s="80"/>
      <c r="S2" s="80"/>
    </row>
    <row r="3" spans="2:19" ht="31">
      <c r="B3" s="159" t="s">
        <v>77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81"/>
      <c r="N3" s="81"/>
      <c r="O3" s="81"/>
      <c r="P3" s="81"/>
      <c r="Q3" s="81"/>
      <c r="R3" s="81"/>
      <c r="S3" s="81"/>
    </row>
    <row r="4" spans="2:19" ht="12.75" customHeight="1">
      <c r="B4" s="77"/>
      <c r="C4" s="77"/>
      <c r="D4" s="77"/>
      <c r="E4" s="77"/>
      <c r="F4" s="77"/>
      <c r="G4" s="77"/>
      <c r="H4" s="77"/>
      <c r="I4" s="79"/>
      <c r="J4" s="79"/>
      <c r="K4" s="79"/>
      <c r="L4" s="79"/>
      <c r="M4" s="79"/>
      <c r="N4" s="79"/>
      <c r="O4" s="79"/>
      <c r="P4" s="79"/>
    </row>
    <row r="22" spans="2:23">
      <c r="P22" s="79"/>
      <c r="Q22" s="79"/>
      <c r="R22" s="79"/>
      <c r="S22" s="79"/>
      <c r="T22" s="79"/>
      <c r="U22" s="79"/>
      <c r="V22" s="79"/>
      <c r="W22" s="79"/>
    </row>
    <row r="32" spans="2:23">
      <c r="B32" s="82" t="s">
        <v>78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7"/>
  <sheetViews>
    <sheetView showGridLines="0" topLeftCell="I4" workbookViewId="0">
      <selection activeCell="N10" sqref="N10"/>
    </sheetView>
  </sheetViews>
  <sheetFormatPr baseColWidth="10" defaultRowHeight="14.5"/>
  <cols>
    <col min="1" max="1" width="1.7265625" customWidth="1"/>
    <col min="2" max="2" width="25.1796875" customWidth="1"/>
    <col min="3" max="11" width="25.7265625" customWidth="1"/>
    <col min="12" max="12" width="24" customWidth="1"/>
  </cols>
  <sheetData>
    <row r="1" spans="2:12">
      <c r="C1" s="72"/>
    </row>
    <row r="2" spans="2:12" ht="18.5">
      <c r="B2" s="39" t="s">
        <v>58</v>
      </c>
      <c r="E2" s="38" t="s">
        <v>79</v>
      </c>
    </row>
    <row r="3" spans="2:12">
      <c r="C3" s="72"/>
    </row>
    <row r="4" spans="2:12" ht="22.5" customHeight="1"/>
    <row r="5" spans="2:12" ht="18.5">
      <c r="B5" s="190" t="s">
        <v>70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2:12">
      <c r="B6" s="161" t="s">
        <v>12</v>
      </c>
      <c r="C6" s="161"/>
      <c r="D6" s="161"/>
    </row>
    <row r="7" spans="2:12" ht="55" customHeight="1">
      <c r="B7" s="21" t="s">
        <v>65</v>
      </c>
      <c r="C7" s="70">
        <v>2012</v>
      </c>
      <c r="D7" s="70">
        <v>2013</v>
      </c>
      <c r="E7" s="70">
        <v>2014</v>
      </c>
      <c r="F7" s="70">
        <v>2015</v>
      </c>
      <c r="G7" s="70">
        <v>2016</v>
      </c>
      <c r="H7" s="70">
        <v>2017</v>
      </c>
      <c r="I7" s="70">
        <v>2018</v>
      </c>
      <c r="J7" s="70">
        <v>2019</v>
      </c>
      <c r="K7" s="70">
        <v>2020</v>
      </c>
      <c r="L7" s="70" t="s">
        <v>69</v>
      </c>
    </row>
    <row r="8" spans="2:12" ht="18" customHeight="1">
      <c r="B8" s="71" t="s">
        <v>15</v>
      </c>
      <c r="C8" s="100">
        <v>769809061.94999981</v>
      </c>
      <c r="D8" s="100">
        <v>1086124141.4499998</v>
      </c>
      <c r="E8" s="100">
        <v>1367043488.3669999</v>
      </c>
      <c r="F8" s="100">
        <v>1695427392.23</v>
      </c>
      <c r="G8" s="100">
        <v>2113847236.7300003</v>
      </c>
      <c r="H8" s="100">
        <v>2857078033.7299995</v>
      </c>
      <c r="I8" s="100">
        <v>3951949675.2900004</v>
      </c>
      <c r="J8" s="100">
        <v>5757757235.9899998</v>
      </c>
      <c r="K8" s="100">
        <v>7372440156.6599989</v>
      </c>
      <c r="L8" s="100">
        <v>11371128214.23</v>
      </c>
    </row>
    <row r="9" spans="2:12" ht="18" customHeight="1">
      <c r="B9" s="73" t="s">
        <v>16</v>
      </c>
      <c r="C9" s="101">
        <v>68928423.299999997</v>
      </c>
      <c r="D9" s="101">
        <v>88553071.010000005</v>
      </c>
      <c r="E9" s="101">
        <v>102897053.73999999</v>
      </c>
      <c r="F9" s="101">
        <v>131645993.02000025</v>
      </c>
      <c r="G9" s="101">
        <v>180325129.67999998</v>
      </c>
      <c r="H9" s="101">
        <v>254238121.78</v>
      </c>
      <c r="I9" s="101">
        <v>281501256.88999999</v>
      </c>
      <c r="J9" s="101">
        <v>433836002.39000005</v>
      </c>
      <c r="K9" s="101">
        <v>549070244.79000008</v>
      </c>
      <c r="L9" s="101">
        <v>717016240.56000006</v>
      </c>
    </row>
    <row r="10" spans="2:12" ht="18" customHeight="1">
      <c r="B10" s="71" t="s">
        <v>17</v>
      </c>
      <c r="C10" s="100">
        <v>114185319.236</v>
      </c>
      <c r="D10" s="100">
        <v>171314316.29199997</v>
      </c>
      <c r="E10" s="100">
        <v>199658419.80000004</v>
      </c>
      <c r="F10" s="100">
        <v>259546799.98999998</v>
      </c>
      <c r="G10" s="100">
        <v>335593702.56</v>
      </c>
      <c r="H10" s="100">
        <v>439298178.9000001</v>
      </c>
      <c r="I10" s="100">
        <v>523620486.45999998</v>
      </c>
      <c r="J10" s="100">
        <v>802087375.03999996</v>
      </c>
      <c r="K10" s="100">
        <v>1057261180.7340002</v>
      </c>
      <c r="L10" s="100">
        <v>1653170287.9800003</v>
      </c>
    </row>
    <row r="11" spans="2:12" ht="18" customHeight="1">
      <c r="B11" s="71" t="s">
        <v>18</v>
      </c>
      <c r="C11" s="101">
        <v>69540782.319999993</v>
      </c>
      <c r="D11" s="101">
        <v>103424730.78999999</v>
      </c>
      <c r="E11" s="101">
        <v>130016729.01000001</v>
      </c>
      <c r="F11" s="101">
        <v>200587463.38999996</v>
      </c>
      <c r="G11" s="101">
        <v>262246903.27000001</v>
      </c>
      <c r="H11" s="101">
        <v>379229018.75</v>
      </c>
      <c r="I11" s="101">
        <v>459470433.07000005</v>
      </c>
      <c r="J11" s="101">
        <v>685624471.59000003</v>
      </c>
      <c r="K11" s="101">
        <v>732156175.38999987</v>
      </c>
      <c r="L11" s="101">
        <v>1189181636.1300001</v>
      </c>
    </row>
    <row r="12" spans="2:12" ht="18" customHeight="1">
      <c r="B12" s="71" t="s">
        <v>61</v>
      </c>
      <c r="C12" s="100">
        <v>1430288</v>
      </c>
      <c r="D12" s="100">
        <v>1934382.07</v>
      </c>
      <c r="E12" s="100">
        <v>1455559.1199999996</v>
      </c>
      <c r="F12" s="100">
        <v>1454615.42</v>
      </c>
      <c r="G12" s="100">
        <v>1522619.77</v>
      </c>
      <c r="H12" s="100">
        <v>1817114.78</v>
      </c>
      <c r="I12" s="100">
        <v>2011873.83</v>
      </c>
      <c r="J12" s="100">
        <v>874042.70000000007</v>
      </c>
      <c r="K12" s="100">
        <v>466783.38</v>
      </c>
      <c r="L12" s="100">
        <v>1740144.8300000003</v>
      </c>
    </row>
    <row r="13" spans="2:12" ht="18" customHeight="1">
      <c r="B13" s="71" t="s">
        <v>62</v>
      </c>
      <c r="C13" s="101">
        <v>142097580.99400002</v>
      </c>
      <c r="D13" s="101">
        <v>197401563.778</v>
      </c>
      <c r="E13" s="101">
        <v>247923905.24000001</v>
      </c>
      <c r="F13" s="101">
        <v>295244261.50999999</v>
      </c>
      <c r="G13" s="101">
        <v>431221549.86999995</v>
      </c>
      <c r="H13" s="101">
        <v>602814703.6099999</v>
      </c>
      <c r="I13" s="101">
        <v>787491435.97000003</v>
      </c>
      <c r="J13" s="101">
        <v>1180225887.6400001</v>
      </c>
      <c r="K13" s="101">
        <v>1382314742.224</v>
      </c>
      <c r="L13" s="101">
        <v>2220484318.2399998</v>
      </c>
    </row>
    <row r="14" spans="2:12" ht="22" customHeight="1">
      <c r="B14" s="74" t="s">
        <v>42</v>
      </c>
      <c r="C14" s="102">
        <f>SUM(C8:C13)</f>
        <v>1165991455.7999997</v>
      </c>
      <c r="D14" s="102">
        <f t="shared" ref="D14:L14" si="0">SUM(D8:D13)</f>
        <v>1648752205.3899999</v>
      </c>
      <c r="E14" s="102">
        <f t="shared" si="0"/>
        <v>2048995155.2769997</v>
      </c>
      <c r="F14" s="102">
        <f t="shared" si="0"/>
        <v>2583906525.5600004</v>
      </c>
      <c r="G14" s="102">
        <f t="shared" si="0"/>
        <v>3324757141.8800001</v>
      </c>
      <c r="H14" s="102">
        <f t="shared" si="0"/>
        <v>4534475171.5500002</v>
      </c>
      <c r="I14" s="102">
        <f t="shared" si="0"/>
        <v>6006045161.5100002</v>
      </c>
      <c r="J14" s="102">
        <f t="shared" si="0"/>
        <v>8860405015.3500004</v>
      </c>
      <c r="K14" s="102">
        <f t="shared" si="0"/>
        <v>11093709283.177998</v>
      </c>
      <c r="L14" s="102">
        <f t="shared" si="0"/>
        <v>17152720841.969997</v>
      </c>
    </row>
    <row r="16" spans="2:12">
      <c r="B16" s="75" t="s">
        <v>63</v>
      </c>
    </row>
    <row r="17" spans="2:2">
      <c r="B17" s="75" t="s">
        <v>64</v>
      </c>
    </row>
  </sheetData>
  <mergeCells count="2">
    <mergeCell ref="B6:D6"/>
    <mergeCell ref="B5:L5"/>
  </mergeCells>
  <phoneticPr fontId="1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0"/>
  <sheetViews>
    <sheetView showGridLines="0" topLeftCell="H10" workbookViewId="0">
      <selection activeCell="M27" sqref="M27"/>
    </sheetView>
  </sheetViews>
  <sheetFormatPr baseColWidth="10" defaultRowHeight="14.5"/>
  <cols>
    <col min="1" max="1" width="1.7265625" customWidth="1"/>
    <col min="2" max="2" width="18.26953125" style="72" customWidth="1"/>
    <col min="3" max="12" width="25.7265625" customWidth="1"/>
  </cols>
  <sheetData>
    <row r="2" spans="2:12" ht="18.5">
      <c r="B2" s="39" t="s">
        <v>58</v>
      </c>
      <c r="E2" s="38" t="s">
        <v>79</v>
      </c>
    </row>
    <row r="5" spans="2:12" ht="30" customHeight="1">
      <c r="B5" s="164" t="s">
        <v>71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C6" s="69" t="s">
        <v>12</v>
      </c>
      <c r="D6" s="69"/>
    </row>
    <row r="7" spans="2:12" ht="55" customHeight="1">
      <c r="B7" s="21" t="s">
        <v>0</v>
      </c>
      <c r="C7" s="70">
        <v>2012</v>
      </c>
      <c r="D7" s="70">
        <v>2013</v>
      </c>
      <c r="E7" s="70">
        <v>2014</v>
      </c>
      <c r="F7" s="70">
        <v>2015</v>
      </c>
      <c r="G7" s="70">
        <v>2016</v>
      </c>
      <c r="H7" s="70">
        <v>2017</v>
      </c>
      <c r="I7" s="70">
        <v>2018</v>
      </c>
      <c r="J7" s="70">
        <v>2019</v>
      </c>
      <c r="K7" s="70">
        <v>2020</v>
      </c>
      <c r="L7" s="70">
        <v>2021</v>
      </c>
    </row>
    <row r="8" spans="2:12" ht="18" customHeight="1">
      <c r="B8" s="71" t="s">
        <v>30</v>
      </c>
      <c r="C8" s="100">
        <v>93053218</v>
      </c>
      <c r="D8" s="100">
        <v>135045479.19</v>
      </c>
      <c r="E8" s="100">
        <v>173682104.19</v>
      </c>
      <c r="F8" s="100">
        <v>183146473.13000003</v>
      </c>
      <c r="G8" s="100">
        <v>234991355.67000002</v>
      </c>
      <c r="H8" s="100">
        <v>326058273.89999998</v>
      </c>
      <c r="I8" s="100">
        <v>475165898.43000001</v>
      </c>
      <c r="J8" s="100">
        <v>624801012.17999995</v>
      </c>
      <c r="K8" s="100">
        <v>887894241.25</v>
      </c>
      <c r="L8" s="100">
        <v>1225703607.0999999</v>
      </c>
    </row>
    <row r="9" spans="2:12" ht="18" customHeight="1">
      <c r="B9" s="73" t="s">
        <v>31</v>
      </c>
      <c r="C9" s="101">
        <v>83615681.780000001</v>
      </c>
      <c r="D9" s="101">
        <v>123747100.92</v>
      </c>
      <c r="E9" s="101">
        <v>170691871.23699999</v>
      </c>
      <c r="F9" s="101">
        <v>215298311.63</v>
      </c>
      <c r="G9" s="101">
        <v>271235321</v>
      </c>
      <c r="H9" s="101">
        <v>326748404.93000001</v>
      </c>
      <c r="I9" s="101">
        <v>484716655.16999996</v>
      </c>
      <c r="J9" s="101">
        <v>634318841.96000004</v>
      </c>
      <c r="K9" s="101">
        <v>828196581.31999993</v>
      </c>
      <c r="L9" s="101">
        <v>1350995757.52</v>
      </c>
    </row>
    <row r="10" spans="2:12" ht="18" customHeight="1">
      <c r="B10" s="71" t="s">
        <v>32</v>
      </c>
      <c r="C10" s="100">
        <v>107558801.52</v>
      </c>
      <c r="D10" s="100">
        <v>148626673.41999999</v>
      </c>
      <c r="E10" s="100">
        <v>175434104.43000001</v>
      </c>
      <c r="F10" s="100">
        <v>253722016.00999999</v>
      </c>
      <c r="G10" s="100">
        <v>311997249</v>
      </c>
      <c r="H10" s="100">
        <v>402724864.41999996</v>
      </c>
      <c r="I10" s="100">
        <v>507812579.08000004</v>
      </c>
      <c r="J10" s="100">
        <v>758960510.50999975</v>
      </c>
      <c r="K10" s="100">
        <v>815394185.76999998</v>
      </c>
      <c r="L10" s="100">
        <v>1616880421.1200001</v>
      </c>
    </row>
    <row r="11" spans="2:12" ht="18" customHeight="1">
      <c r="B11" s="71" t="s">
        <v>33</v>
      </c>
      <c r="C11" s="101">
        <v>84357533.129999995</v>
      </c>
      <c r="D11" s="101">
        <v>128291640.74000001</v>
      </c>
      <c r="E11" s="101">
        <v>149076186.07999998</v>
      </c>
      <c r="F11" s="101">
        <v>209244928.51000002</v>
      </c>
      <c r="G11" s="101">
        <v>258649173.44</v>
      </c>
      <c r="H11" s="101">
        <v>431096195.15999997</v>
      </c>
      <c r="I11" s="101">
        <v>427885116.69000006</v>
      </c>
      <c r="J11" s="101">
        <v>773902202.31000006</v>
      </c>
      <c r="K11" s="101">
        <v>861718810.96999979</v>
      </c>
      <c r="L11" s="101">
        <v>1479728236.938</v>
      </c>
    </row>
    <row r="12" spans="2:12" ht="18" customHeight="1">
      <c r="B12" s="71" t="s">
        <v>34</v>
      </c>
      <c r="C12" s="100">
        <v>92345216.579999998</v>
      </c>
      <c r="D12" s="100">
        <v>130360842.53</v>
      </c>
      <c r="E12" s="100">
        <v>155378235.94000003</v>
      </c>
      <c r="F12" s="100">
        <v>212803545.19999999</v>
      </c>
      <c r="G12" s="100">
        <v>252446063</v>
      </c>
      <c r="H12" s="100">
        <v>337035197.95999998</v>
      </c>
      <c r="I12" s="100">
        <v>473061429.61000001</v>
      </c>
      <c r="J12" s="100">
        <v>679813750.45000005</v>
      </c>
      <c r="K12" s="100">
        <v>926354484.51999998</v>
      </c>
      <c r="L12" s="100">
        <v>1341364987.5299997</v>
      </c>
    </row>
    <row r="13" spans="2:12" ht="18" customHeight="1">
      <c r="B13" s="71" t="s">
        <v>35</v>
      </c>
      <c r="C13" s="101">
        <v>89985825.019999996</v>
      </c>
      <c r="D13" s="101">
        <v>134632252.89999998</v>
      </c>
      <c r="E13" s="101">
        <v>155564931.05000001</v>
      </c>
      <c r="F13" s="101">
        <v>207394303.23999998</v>
      </c>
      <c r="G13" s="101">
        <v>244867727.49000001</v>
      </c>
      <c r="H13" s="101">
        <v>347040141.88999999</v>
      </c>
      <c r="I13" s="101">
        <v>471786599.22000003</v>
      </c>
      <c r="J13" s="101">
        <v>723341155.8499999</v>
      </c>
      <c r="K13" s="101">
        <v>868021054.21999991</v>
      </c>
      <c r="L13" s="101">
        <v>1499868771.1600001</v>
      </c>
    </row>
    <row r="14" spans="2:12" ht="18" customHeight="1">
      <c r="B14" s="71" t="s">
        <v>36</v>
      </c>
      <c r="C14" s="100">
        <v>99408193.699999988</v>
      </c>
      <c r="D14" s="100">
        <v>140183870.74000001</v>
      </c>
      <c r="E14" s="100">
        <v>167455870.07999992</v>
      </c>
      <c r="F14" s="100">
        <v>220610391.05000001</v>
      </c>
      <c r="G14" s="100">
        <v>280794807.10000002</v>
      </c>
      <c r="H14" s="100">
        <v>367932365.94999999</v>
      </c>
      <c r="I14" s="100">
        <v>489632003.91999996</v>
      </c>
      <c r="J14" s="100">
        <v>701468332.30999994</v>
      </c>
      <c r="K14" s="100">
        <v>902534257.64499998</v>
      </c>
      <c r="L14" s="100">
        <v>1602014975.5199995</v>
      </c>
    </row>
    <row r="15" spans="2:12" ht="18" customHeight="1">
      <c r="B15" s="71" t="s">
        <v>37</v>
      </c>
      <c r="C15" s="101">
        <v>103435403.22999999</v>
      </c>
      <c r="D15" s="101">
        <v>163409068.56</v>
      </c>
      <c r="E15" s="101">
        <v>186573977.13</v>
      </c>
      <c r="F15" s="101">
        <v>214534199.12</v>
      </c>
      <c r="G15" s="101">
        <v>304751596.35000002</v>
      </c>
      <c r="H15" s="101">
        <v>377368836.86000001</v>
      </c>
      <c r="I15" s="101">
        <v>515125629.24000001</v>
      </c>
      <c r="J15" s="101">
        <v>787233583.19000006</v>
      </c>
      <c r="K15" s="101">
        <v>924316050.13999999</v>
      </c>
      <c r="L15" s="101">
        <v>1657447540.6099999</v>
      </c>
    </row>
    <row r="16" spans="2:12" ht="18" customHeight="1">
      <c r="B16" s="71" t="s">
        <v>38</v>
      </c>
      <c r="C16" s="100">
        <v>96985719.5</v>
      </c>
      <c r="D16" s="100">
        <v>138404191.80000001</v>
      </c>
      <c r="E16" s="100">
        <v>171676418.88000003</v>
      </c>
      <c r="F16" s="100">
        <v>214924343.78</v>
      </c>
      <c r="G16" s="100">
        <v>287396434.56</v>
      </c>
      <c r="H16" s="100">
        <v>397273064.88</v>
      </c>
      <c r="I16" s="100">
        <v>519439161.48000002</v>
      </c>
      <c r="J16" s="100">
        <v>769264128.11000001</v>
      </c>
      <c r="K16" s="100">
        <v>908828172.30999982</v>
      </c>
      <c r="L16" s="100">
        <v>1746578856.9699998</v>
      </c>
    </row>
    <row r="17" spans="2:12" ht="18" customHeight="1">
      <c r="B17" s="71" t="s">
        <v>39</v>
      </c>
      <c r="C17" s="101">
        <v>100148067.81999999</v>
      </c>
      <c r="D17" s="101">
        <v>133917047.47000001</v>
      </c>
      <c r="E17" s="101">
        <v>178411000.19</v>
      </c>
      <c r="F17" s="101">
        <v>212522494.07000026</v>
      </c>
      <c r="G17" s="101">
        <v>279068116.17000002</v>
      </c>
      <c r="H17" s="101">
        <v>406799420.68000001</v>
      </c>
      <c r="I17" s="101">
        <v>553435307.71000004</v>
      </c>
      <c r="J17" s="101">
        <v>773885855.1500001</v>
      </c>
      <c r="K17" s="101">
        <v>983872707.99999988</v>
      </c>
      <c r="L17" s="101">
        <v>1778604841.7</v>
      </c>
    </row>
    <row r="18" spans="2:12" ht="18" customHeight="1">
      <c r="B18" s="71" t="s">
        <v>40</v>
      </c>
      <c r="C18" s="100">
        <v>110286391.72</v>
      </c>
      <c r="D18" s="100">
        <v>136031477.38</v>
      </c>
      <c r="E18" s="100">
        <v>183802698.44</v>
      </c>
      <c r="F18" s="100">
        <v>219945235.21000004</v>
      </c>
      <c r="G18" s="100">
        <v>294087388.65999997</v>
      </c>
      <c r="H18" s="100">
        <v>406812727.0999999</v>
      </c>
      <c r="I18" s="100">
        <v>555789894.17000008</v>
      </c>
      <c r="J18" s="100">
        <v>848534842.99000001</v>
      </c>
      <c r="K18" s="100">
        <v>1032492412.443</v>
      </c>
      <c r="L18" s="100">
        <v>1853532845.8</v>
      </c>
    </row>
    <row r="19" spans="2:12" ht="18" customHeight="1">
      <c r="B19" s="71" t="s">
        <v>41</v>
      </c>
      <c r="C19" s="101">
        <v>104811403.80000003</v>
      </c>
      <c r="D19" s="101">
        <v>136102559.74000001</v>
      </c>
      <c r="E19" s="101">
        <v>181247757.62999991</v>
      </c>
      <c r="F19" s="101">
        <v>219760284.60999998</v>
      </c>
      <c r="G19" s="101">
        <v>304471909.44</v>
      </c>
      <c r="H19" s="101">
        <v>407585677.81999999</v>
      </c>
      <c r="I19" s="101">
        <v>532194886.79000008</v>
      </c>
      <c r="J19" s="101">
        <v>784880800.33999991</v>
      </c>
      <c r="K19" s="101">
        <v>1154100206.3399999</v>
      </c>
      <c r="L19" s="101"/>
    </row>
    <row r="20" spans="2:12" ht="22" customHeight="1">
      <c r="B20" s="74" t="s">
        <v>42</v>
      </c>
      <c r="C20" s="102">
        <f>+SUM(C8:C19)</f>
        <v>1165991455.8</v>
      </c>
      <c r="D20" s="102">
        <f t="shared" ref="D20:L20" si="0">+SUM(D8:D19)</f>
        <v>1648752205.3900001</v>
      </c>
      <c r="E20" s="102">
        <f t="shared" si="0"/>
        <v>2048995155.2770002</v>
      </c>
      <c r="F20" s="102">
        <f t="shared" si="0"/>
        <v>2583906525.5599999</v>
      </c>
      <c r="G20" s="102">
        <f t="shared" si="0"/>
        <v>3324757141.8800001</v>
      </c>
      <c r="H20" s="102">
        <f t="shared" si="0"/>
        <v>4534475171.5499992</v>
      </c>
      <c r="I20" s="102">
        <f t="shared" si="0"/>
        <v>6006045161.5100002</v>
      </c>
      <c r="J20" s="102">
        <f t="shared" si="0"/>
        <v>8860405015.3500004</v>
      </c>
      <c r="K20" s="102">
        <f t="shared" si="0"/>
        <v>11093723164.927999</v>
      </c>
      <c r="L20" s="102">
        <f t="shared" si="0"/>
        <v>17152720841.967999</v>
      </c>
    </row>
  </sheetData>
  <mergeCells count="1">
    <mergeCell ref="B5:L5"/>
  </mergeCells>
  <phoneticPr fontId="1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3"/>
  <sheetViews>
    <sheetView showGridLines="0" tabSelected="1" topLeftCell="A5" workbookViewId="0">
      <selection activeCell="I20" sqref="I20"/>
    </sheetView>
  </sheetViews>
  <sheetFormatPr baseColWidth="10" defaultRowHeight="14.5"/>
  <cols>
    <col min="1" max="1" width="1.7265625" customWidth="1"/>
    <col min="2" max="2" width="14.1796875" customWidth="1"/>
    <col min="3" max="3" width="19.54296875" customWidth="1"/>
    <col min="4" max="4" width="15" bestFit="1" customWidth="1"/>
    <col min="5" max="5" width="17.453125" customWidth="1"/>
    <col min="6" max="6" width="17.54296875" customWidth="1"/>
    <col min="7" max="7" width="17.7265625" customWidth="1"/>
    <col min="8" max="8" width="15.54296875" customWidth="1"/>
    <col min="9" max="9" width="20.453125" customWidth="1"/>
    <col min="10" max="10" width="22.54296875" customWidth="1"/>
  </cols>
  <sheetData>
    <row r="1" spans="2:22">
      <c r="V1" s="11"/>
    </row>
    <row r="2" spans="2:22" ht="18.5">
      <c r="B2" s="39" t="s">
        <v>58</v>
      </c>
      <c r="E2" s="38" t="s">
        <v>79</v>
      </c>
      <c r="V2" s="11"/>
    </row>
    <row r="3" spans="2:22">
      <c r="V3" s="11"/>
    </row>
    <row r="5" spans="2:22" s="1" customFormat="1" ht="30" customHeight="1">
      <c r="B5" s="162" t="s">
        <v>67</v>
      </c>
      <c r="C5" s="163"/>
      <c r="D5" s="163"/>
      <c r="E5" s="163"/>
      <c r="F5" s="163"/>
      <c r="G5" s="163"/>
      <c r="H5" s="163"/>
      <c r="I5" s="163"/>
      <c r="J5" s="163"/>
    </row>
    <row r="6" spans="2:22">
      <c r="B6" s="161" t="s">
        <v>12</v>
      </c>
      <c r="C6" s="161"/>
      <c r="D6" s="161"/>
    </row>
    <row r="7" spans="2:22" ht="55" customHeight="1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103" t="s">
        <v>5</v>
      </c>
      <c r="H7" s="22" t="s">
        <v>8</v>
      </c>
      <c r="I7" s="20" t="s">
        <v>75</v>
      </c>
      <c r="J7" s="22" t="s">
        <v>6</v>
      </c>
    </row>
    <row r="8" spans="2:22" ht="15.5">
      <c r="B8" s="23">
        <v>44197</v>
      </c>
      <c r="C8" s="139">
        <v>889682174.45000005</v>
      </c>
      <c r="D8" s="139">
        <v>26717319.000000004</v>
      </c>
      <c r="E8" s="139">
        <v>53758851.929999992</v>
      </c>
      <c r="F8" s="139">
        <v>89026302.219999984</v>
      </c>
      <c r="G8" s="139">
        <v>48956</v>
      </c>
      <c r="H8" s="27">
        <f t="shared" ref="H8:H18" si="0">+C8+D8+E8+F8+G8</f>
        <v>1059233603.6</v>
      </c>
      <c r="I8" s="139">
        <v>166470003.5</v>
      </c>
      <c r="J8" s="27">
        <f t="shared" ref="J8:J18" si="1">+H8+I8</f>
        <v>1225703607.0999999</v>
      </c>
    </row>
    <row r="9" spans="2:22" ht="15.5">
      <c r="B9" s="23">
        <v>44228</v>
      </c>
      <c r="C9" s="137">
        <v>793540032.5999999</v>
      </c>
      <c r="D9" s="137">
        <v>244990045.25</v>
      </c>
      <c r="E9" s="137">
        <v>73660448.289999992</v>
      </c>
      <c r="F9" s="137">
        <v>84374922.929999992</v>
      </c>
      <c r="G9" s="137">
        <v>38328</v>
      </c>
      <c r="H9" s="29">
        <f t="shared" si="0"/>
        <v>1196603777.0699999</v>
      </c>
      <c r="I9" s="137">
        <v>154391980.44999999</v>
      </c>
      <c r="J9" s="29">
        <f t="shared" si="1"/>
        <v>1350995757.52</v>
      </c>
    </row>
    <row r="10" spans="2:22" ht="15.5">
      <c r="B10" s="23">
        <v>44256</v>
      </c>
      <c r="C10" s="139">
        <v>839705290.97675037</v>
      </c>
      <c r="D10" s="139">
        <v>64946182.420000009</v>
      </c>
      <c r="E10" s="139">
        <v>389920587.94</v>
      </c>
      <c r="F10" s="139">
        <v>121194255</v>
      </c>
      <c r="G10" s="139">
        <v>188222.04</v>
      </c>
      <c r="H10" s="27">
        <f t="shared" si="0"/>
        <v>1415954538.3767502</v>
      </c>
      <c r="I10" s="139">
        <v>200925882.74324965</v>
      </c>
      <c r="J10" s="27">
        <f t="shared" si="1"/>
        <v>1616880421.1199999</v>
      </c>
    </row>
    <row r="11" spans="2:22" ht="15.5">
      <c r="B11" s="23">
        <v>44287</v>
      </c>
      <c r="C11" s="137">
        <v>1000562563.77</v>
      </c>
      <c r="D11" s="137">
        <v>44585041.689999998</v>
      </c>
      <c r="E11" s="137">
        <v>132544403.19</v>
      </c>
      <c r="F11" s="137">
        <v>105053365.31000003</v>
      </c>
      <c r="G11" s="137">
        <v>824273.76</v>
      </c>
      <c r="H11" s="29">
        <f t="shared" si="0"/>
        <v>1283569647.72</v>
      </c>
      <c r="I11" s="137">
        <v>196158589.21799999</v>
      </c>
      <c r="J11" s="29">
        <f t="shared" si="1"/>
        <v>1479728236.938</v>
      </c>
    </row>
    <row r="12" spans="2:22" ht="15.5">
      <c r="B12" s="23">
        <v>44317</v>
      </c>
      <c r="C12" s="139">
        <v>918967551.07000005</v>
      </c>
      <c r="D12" s="139">
        <v>40170709.93</v>
      </c>
      <c r="E12" s="139">
        <v>111427886.45999999</v>
      </c>
      <c r="F12" s="139">
        <v>91442240.870000005</v>
      </c>
      <c r="G12" s="139">
        <v>45335.87</v>
      </c>
      <c r="H12" s="27">
        <f t="shared" si="0"/>
        <v>1162053724.1999998</v>
      </c>
      <c r="I12" s="139">
        <v>179311263.33000001</v>
      </c>
      <c r="J12" s="27">
        <f t="shared" si="1"/>
        <v>1341364987.5299997</v>
      </c>
    </row>
    <row r="13" spans="2:22" ht="15.5">
      <c r="B13" s="23">
        <v>44348</v>
      </c>
      <c r="C13" s="137">
        <v>1022319170.99</v>
      </c>
      <c r="D13" s="137">
        <v>46204855.740000002</v>
      </c>
      <c r="E13" s="137">
        <v>135226485.88</v>
      </c>
      <c r="F13" s="137">
        <v>101774331.68000001</v>
      </c>
      <c r="G13" s="137">
        <v>43235.56</v>
      </c>
      <c r="H13" s="29">
        <f t="shared" si="0"/>
        <v>1305568079.8500001</v>
      </c>
      <c r="I13" s="137">
        <v>194300691.31</v>
      </c>
      <c r="J13" s="29">
        <f t="shared" si="1"/>
        <v>1499868771.1600001</v>
      </c>
    </row>
    <row r="14" spans="2:22" ht="15.5">
      <c r="B14" s="23">
        <v>44378</v>
      </c>
      <c r="C14" s="139">
        <v>1077000906.6399999</v>
      </c>
      <c r="D14" s="139">
        <v>52569097.030000001</v>
      </c>
      <c r="E14" s="139">
        <v>153333969.81</v>
      </c>
      <c r="F14" s="139">
        <v>107833321.61999999</v>
      </c>
      <c r="G14" s="139">
        <v>319164.55</v>
      </c>
      <c r="H14" s="27">
        <f t="shared" si="0"/>
        <v>1391056459.6499996</v>
      </c>
      <c r="I14" s="139">
        <v>210958515.86999997</v>
      </c>
      <c r="J14" s="27">
        <f t="shared" si="1"/>
        <v>1602014975.5199995</v>
      </c>
    </row>
    <row r="15" spans="2:22" ht="15.5">
      <c r="B15" s="23">
        <v>44409</v>
      </c>
      <c r="C15" s="137">
        <v>1094119788.7599998</v>
      </c>
      <c r="D15" s="137">
        <v>59763367.760000013</v>
      </c>
      <c r="E15" s="137">
        <v>174704030.90000004</v>
      </c>
      <c r="F15" s="137">
        <v>111365011.46000002</v>
      </c>
      <c r="G15" s="137">
        <v>51506.47</v>
      </c>
      <c r="H15" s="29">
        <f t="shared" si="0"/>
        <v>1440003705.3499999</v>
      </c>
      <c r="I15" s="137">
        <v>217443835.25999999</v>
      </c>
      <c r="J15" s="29">
        <f t="shared" si="1"/>
        <v>1657447540.6099999</v>
      </c>
    </row>
    <row r="16" spans="2:22" ht="15.5">
      <c r="B16" s="23">
        <v>44440</v>
      </c>
      <c r="C16" s="26">
        <v>1205104912.6300001</v>
      </c>
      <c r="D16" s="26">
        <v>50809650.450000003</v>
      </c>
      <c r="E16" s="26">
        <v>142773204.63</v>
      </c>
      <c r="F16" s="26">
        <v>116892550.08</v>
      </c>
      <c r="G16" s="26">
        <v>62573.070000000007</v>
      </c>
      <c r="H16" s="27">
        <f t="shared" si="0"/>
        <v>1515642890.8599999</v>
      </c>
      <c r="I16" s="139">
        <v>230935966.10999995</v>
      </c>
      <c r="J16" s="27">
        <f t="shared" si="1"/>
        <v>1746578856.9699998</v>
      </c>
    </row>
    <row r="17" spans="2:10" ht="15.5">
      <c r="B17" s="23">
        <v>44470</v>
      </c>
      <c r="C17" s="28">
        <v>1214765784.23</v>
      </c>
      <c r="D17" s="28">
        <v>41028636.279999994</v>
      </c>
      <c r="E17" s="28">
        <v>139239679.19999999</v>
      </c>
      <c r="F17" s="28">
        <v>139825144.67000002</v>
      </c>
      <c r="G17" s="28">
        <v>72316.84</v>
      </c>
      <c r="H17" s="29">
        <f t="shared" si="0"/>
        <v>1534931561.22</v>
      </c>
      <c r="I17" s="28">
        <v>243673280.48000002</v>
      </c>
      <c r="J17" s="29">
        <f t="shared" si="1"/>
        <v>1778604841.7</v>
      </c>
    </row>
    <row r="18" spans="2:10" ht="15.5">
      <c r="B18" s="23">
        <v>44501</v>
      </c>
      <c r="C18" s="26">
        <v>1315360038.1099999</v>
      </c>
      <c r="D18" s="26">
        <v>45231335.010000005</v>
      </c>
      <c r="E18" s="26">
        <v>146580739.75000003</v>
      </c>
      <c r="F18" s="26">
        <v>120400190.29000002</v>
      </c>
      <c r="G18" s="26">
        <v>46232.670000000006</v>
      </c>
      <c r="H18" s="27">
        <f>+C18+D18+E18+F18+G18</f>
        <v>1627618535.8299999</v>
      </c>
      <c r="I18" s="139">
        <v>225914309.97</v>
      </c>
      <c r="J18" s="27">
        <f>+H18+I18</f>
        <v>1853532845.8</v>
      </c>
    </row>
    <row r="19" spans="2:10" ht="15.5">
      <c r="B19" s="23">
        <v>44531</v>
      </c>
      <c r="C19" s="28"/>
      <c r="D19" s="28"/>
      <c r="E19" s="28"/>
      <c r="F19" s="28"/>
      <c r="G19" s="28"/>
      <c r="H19" s="29"/>
      <c r="I19" s="28"/>
      <c r="J19" s="30"/>
    </row>
    <row r="20" spans="2:10" ht="35.15" customHeight="1">
      <c r="B20" s="24" t="s">
        <v>29</v>
      </c>
      <c r="C20" s="27">
        <f t="shared" ref="C20:J20" si="2">SUM(C8:C19)</f>
        <v>11371128214.226749</v>
      </c>
      <c r="D20" s="27">
        <f t="shared" si="2"/>
        <v>717016240.56000006</v>
      </c>
      <c r="E20" s="27">
        <f t="shared" si="2"/>
        <v>1653170287.9800003</v>
      </c>
      <c r="F20" s="27">
        <f t="shared" si="2"/>
        <v>1189181636.1300001</v>
      </c>
      <c r="G20" s="27">
        <f t="shared" si="2"/>
        <v>1740144.8300000003</v>
      </c>
      <c r="H20" s="31">
        <f>SUM(H8:H19)</f>
        <v>14932236523.726751</v>
      </c>
      <c r="I20" s="27">
        <f t="shared" si="2"/>
        <v>2220484318.2412496</v>
      </c>
      <c r="J20" s="32">
        <f t="shared" si="2"/>
        <v>17152720841.967999</v>
      </c>
    </row>
    <row r="21" spans="2:10" ht="27" customHeight="1">
      <c r="B21" s="25" t="s">
        <v>7</v>
      </c>
      <c r="C21" s="33">
        <f>+C20*100/$J$20</f>
        <v>66.293437169482303</v>
      </c>
      <c r="D21" s="33">
        <f>+D20*100/$J$20</f>
        <v>4.180189528915192</v>
      </c>
      <c r="E21" s="33">
        <f>+E20*100/$J$20</f>
        <v>9.6379478405265395</v>
      </c>
      <c r="F21" s="33">
        <f>+F20*100/$J$20</f>
        <v>6.9329038062602821</v>
      </c>
      <c r="G21" s="33">
        <f>+G20*100/$J$20</f>
        <v>1.0145007582367596E-2</v>
      </c>
      <c r="H21" s="34">
        <f>+H20/J20*100</f>
        <v>87.054623352766683</v>
      </c>
      <c r="I21" s="33">
        <f>+I20*100/$J$20</f>
        <v>12.945376647233331</v>
      </c>
      <c r="J21" s="35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6">
      <c r="B23" s="36" t="s">
        <v>9</v>
      </c>
      <c r="C23" s="97">
        <f>+AVERAGE(C8:C19)</f>
        <v>1033738928.5660682</v>
      </c>
      <c r="D23" s="97">
        <f t="shared" ref="D23:I23" si="3">+AVERAGE(D8:D19)</f>
        <v>65183294.596363641</v>
      </c>
      <c r="E23" s="97">
        <f>+AVERAGE(E8:E19)</f>
        <v>150288207.99818185</v>
      </c>
      <c r="F23" s="97">
        <f t="shared" si="3"/>
        <v>108107421.46636365</v>
      </c>
      <c r="G23" s="97">
        <f t="shared" si="3"/>
        <v>158194.98454545459</v>
      </c>
      <c r="H23" s="37">
        <f t="shared" si="3"/>
        <v>1357476047.6115229</v>
      </c>
      <c r="I23" s="96">
        <f t="shared" si="3"/>
        <v>201862210.74920452</v>
      </c>
      <c r="J23" s="32">
        <f>+AVERAGE(J8:J19)</f>
        <v>1559338258.3607271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2"/>
  <sheetViews>
    <sheetView showGridLines="0" topLeftCell="A6" workbookViewId="0">
      <selection activeCell="D19" sqref="D19"/>
    </sheetView>
  </sheetViews>
  <sheetFormatPr baseColWidth="10" defaultRowHeight="14.5"/>
  <cols>
    <col min="1" max="1" width="1.7265625" customWidth="1"/>
    <col min="3" max="3" width="23.81640625" customWidth="1"/>
    <col min="4" max="5" width="18.7265625" customWidth="1"/>
    <col min="6" max="7" width="11.453125" customWidth="1"/>
  </cols>
  <sheetData>
    <row r="1" spans="2:22">
      <c r="V1" s="11"/>
    </row>
    <row r="2" spans="2:22" ht="18.5">
      <c r="B2" s="39" t="s">
        <v>58</v>
      </c>
      <c r="E2" s="38" t="s">
        <v>79</v>
      </c>
      <c r="V2" s="11"/>
    </row>
    <row r="3" spans="2:22">
      <c r="V3" s="11"/>
    </row>
    <row r="6" spans="2:22" ht="30" customHeight="1">
      <c r="B6" s="164" t="s">
        <v>72</v>
      </c>
      <c r="C6" s="164"/>
      <c r="D6" s="164"/>
      <c r="E6" s="164"/>
    </row>
    <row r="7" spans="2:22" ht="15" customHeight="1">
      <c r="B7" s="165" t="s">
        <v>13</v>
      </c>
      <c r="C7" s="165"/>
      <c r="D7" s="165"/>
      <c r="E7" s="165"/>
    </row>
    <row r="8" spans="2:22" ht="55" customHeight="1">
      <c r="B8" s="21" t="s">
        <v>0</v>
      </c>
      <c r="C8" s="44" t="s">
        <v>6</v>
      </c>
      <c r="D8" s="41" t="s">
        <v>10</v>
      </c>
      <c r="E8" s="41" t="s">
        <v>11</v>
      </c>
    </row>
    <row r="9" spans="2:22" ht="15.5">
      <c r="B9" s="23">
        <v>44197</v>
      </c>
      <c r="C9" s="86">
        <v>1225703607.0999999</v>
      </c>
      <c r="D9" s="3">
        <v>6.2</v>
      </c>
      <c r="E9" s="3">
        <v>38.049999999999997</v>
      </c>
    </row>
    <row r="10" spans="2:22" ht="15.5">
      <c r="B10" s="23">
        <v>44228</v>
      </c>
      <c r="C10" s="87">
        <v>1350995757.52</v>
      </c>
      <c r="D10" s="47">
        <f t="shared" ref="D10:D19" si="0">+(C10/C9-1)*100</f>
        <v>10.222059370163716</v>
      </c>
      <c r="E10" s="47">
        <v>63.13</v>
      </c>
    </row>
    <row r="11" spans="2:22" ht="15.5">
      <c r="B11" s="23">
        <v>44256</v>
      </c>
      <c r="C11" s="86">
        <v>1616880421.1200001</v>
      </c>
      <c r="D11" s="3">
        <f t="shared" si="0"/>
        <v>19.680643859909686</v>
      </c>
      <c r="E11" s="3">
        <v>98.3</v>
      </c>
    </row>
    <row r="12" spans="2:22" ht="15.5">
      <c r="B12" s="23">
        <v>44287</v>
      </c>
      <c r="C12" s="87">
        <v>1479728236.938</v>
      </c>
      <c r="D12" s="47">
        <f t="shared" si="0"/>
        <v>-8.4825187064233134</v>
      </c>
      <c r="E12" s="47">
        <v>71.72</v>
      </c>
    </row>
    <row r="13" spans="2:22" ht="15.5">
      <c r="B13" s="23">
        <v>44317</v>
      </c>
      <c r="C13" s="86">
        <v>1341364987.53</v>
      </c>
      <c r="D13" s="3">
        <f t="shared" si="0"/>
        <v>-9.350585192204953</v>
      </c>
      <c r="E13" s="3">
        <v>44.8</v>
      </c>
    </row>
    <row r="14" spans="2:22" ht="15.5">
      <c r="B14" s="23">
        <v>44348</v>
      </c>
      <c r="C14" s="87">
        <v>1499868771.1600001</v>
      </c>
      <c r="D14" s="47">
        <f t="shared" si="0"/>
        <v>11.816603616728516</v>
      </c>
      <c r="E14" s="47">
        <v>72.790000000000006</v>
      </c>
    </row>
    <row r="15" spans="2:22" ht="15.5">
      <c r="B15" s="23">
        <v>44378</v>
      </c>
      <c r="C15" s="86">
        <v>1602014975.5199997</v>
      </c>
      <c r="D15" s="3">
        <f t="shared" si="0"/>
        <v>6.8103427662541183</v>
      </c>
      <c r="E15" s="3">
        <v>77.5</v>
      </c>
    </row>
    <row r="16" spans="2:22" ht="15.5">
      <c r="B16" s="23">
        <v>44409</v>
      </c>
      <c r="C16" s="87">
        <v>1657447540.6099999</v>
      </c>
      <c r="D16" s="47">
        <f t="shared" si="0"/>
        <v>3.4601777097625019</v>
      </c>
      <c r="E16" s="47">
        <v>79.319999999999993</v>
      </c>
    </row>
    <row r="17" spans="2:5" ht="15.5">
      <c r="B17" s="23">
        <v>44440</v>
      </c>
      <c r="C17" s="86">
        <v>1746578856.9699998</v>
      </c>
      <c r="D17" s="3">
        <f t="shared" si="0"/>
        <v>5.3776251842756029</v>
      </c>
      <c r="E17" s="3">
        <v>92.18</v>
      </c>
    </row>
    <row r="18" spans="2:5" ht="15.5">
      <c r="B18" s="23">
        <v>44470</v>
      </c>
      <c r="C18" s="87">
        <v>1778604841.7</v>
      </c>
      <c r="D18" s="47">
        <f t="shared" si="0"/>
        <v>1.8336409262138753</v>
      </c>
      <c r="E18" s="47">
        <v>80.78</v>
      </c>
    </row>
    <row r="19" spans="2:5" ht="15.5">
      <c r="B19" s="23">
        <v>44501</v>
      </c>
      <c r="C19" s="86">
        <v>1853532845.8</v>
      </c>
      <c r="D19" s="3">
        <f t="shared" si="0"/>
        <v>4.2127403649921069</v>
      </c>
      <c r="E19" s="3">
        <v>79.52</v>
      </c>
    </row>
    <row r="20" spans="2:5" ht="15.5">
      <c r="B20" s="23">
        <v>44531</v>
      </c>
      <c r="C20" s="42"/>
      <c r="D20" s="47"/>
      <c r="E20" s="47"/>
    </row>
    <row r="21" spans="2:5" ht="35.15" customHeight="1">
      <c r="B21" s="40" t="s">
        <v>6</v>
      </c>
      <c r="C21" s="88">
        <f>SUM(C9:C20)</f>
        <v>17152720841.967999</v>
      </c>
      <c r="D21" s="12"/>
      <c r="E21" s="13"/>
    </row>
    <row r="22" spans="2:5">
      <c r="C22" s="8"/>
      <c r="D22" s="8"/>
      <c r="E22" s="8"/>
    </row>
  </sheetData>
  <mergeCells count="2">
    <mergeCell ref="B6:E6"/>
    <mergeCell ref="B7:E7"/>
  </mergeCells>
  <conditionalFormatting sqref="D9:E9 C10 E11 C12 E13 E15 E17 E19 C14 C18 C20 C16">
    <cfRule type="cellIs" dxfId="128" priority="29" stopIfTrue="1" operator="lessThan">
      <formula>0</formula>
    </cfRule>
  </conditionalFormatting>
  <conditionalFormatting sqref="E10 E12 E14 E16 E18 E20">
    <cfRule type="cellIs" dxfId="127" priority="23" stopIfTrue="1" operator="lessThan">
      <formula>0</formula>
    </cfRule>
  </conditionalFormatting>
  <conditionalFormatting sqref="D11 D13 D15 D17 D19">
    <cfRule type="cellIs" dxfId="126" priority="2" stopIfTrue="1" operator="lessThan">
      <formula>0</formula>
    </cfRule>
  </conditionalFormatting>
  <conditionalFormatting sqref="D10 D12 D14 D16 D18 D20">
    <cfRule type="cellIs" dxfId="12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showGridLines="0" topLeftCell="A7" workbookViewId="0">
      <selection activeCell="K16" sqref="K16"/>
    </sheetView>
  </sheetViews>
  <sheetFormatPr baseColWidth="10" defaultRowHeight="14.5"/>
  <cols>
    <col min="1" max="1" width="1.7265625" customWidth="1"/>
    <col min="2" max="2" width="3.7265625" customWidth="1"/>
    <col min="3" max="3" width="36.7265625" customWidth="1"/>
    <col min="4" max="5" width="19.7265625" customWidth="1"/>
    <col min="6" max="6" width="17.7265625" customWidth="1"/>
    <col min="7" max="7" width="11.7265625" bestFit="1" customWidth="1"/>
    <col min="8" max="8" width="1.7265625" customWidth="1"/>
    <col min="9" max="9" width="17.7265625" customWidth="1"/>
    <col min="10" max="10" width="18.81640625" customWidth="1"/>
    <col min="11" max="11" width="11.7265625" bestFit="1" customWidth="1"/>
    <col min="12" max="12" width="12" bestFit="1" customWidth="1"/>
  </cols>
  <sheetData>
    <row r="2" spans="1:13" ht="18.5">
      <c r="B2" s="39" t="s">
        <v>58</v>
      </c>
      <c r="E2" s="38" t="s">
        <v>79</v>
      </c>
    </row>
    <row r="4" spans="1:13" ht="30" customHeight="1">
      <c r="B4" s="168" t="s">
        <v>80</v>
      </c>
      <c r="C4" s="168"/>
      <c r="D4" s="168"/>
      <c r="E4" s="168"/>
      <c r="F4" s="168"/>
      <c r="G4" s="168"/>
      <c r="H4" s="168"/>
      <c r="I4" s="168"/>
      <c r="J4" s="168"/>
      <c r="K4" s="168"/>
    </row>
    <row r="5" spans="1:13" ht="15" customHeight="1">
      <c r="B5" s="177"/>
      <c r="C5" s="177"/>
      <c r="D5" s="177"/>
    </row>
    <row r="6" spans="1:13" ht="50.15" customHeight="1">
      <c r="B6" s="173" t="s">
        <v>14</v>
      </c>
      <c r="C6" s="174"/>
      <c r="D6" s="45" t="s">
        <v>81</v>
      </c>
      <c r="E6" s="46" t="s">
        <v>76</v>
      </c>
      <c r="F6" s="41" t="s">
        <v>21</v>
      </c>
      <c r="G6" s="41" t="s">
        <v>22</v>
      </c>
      <c r="I6" s="46" t="s">
        <v>82</v>
      </c>
      <c r="J6" s="41" t="s">
        <v>23</v>
      </c>
      <c r="K6" s="41" t="s">
        <v>24</v>
      </c>
    </row>
    <row r="7" spans="1:13" s="1" customFormat="1" ht="22" customHeight="1">
      <c r="B7" s="175" t="s">
        <v>15</v>
      </c>
      <c r="C7" s="176"/>
      <c r="D7" s="87">
        <f>+D8+D9</f>
        <v>1315360038.1099999</v>
      </c>
      <c r="E7" s="87">
        <f>+E8+E9</f>
        <v>1214765784.23</v>
      </c>
      <c r="F7" s="104">
        <f>+D7-E7</f>
        <v>100594253.87999988</v>
      </c>
      <c r="G7" s="47">
        <f>+IFERROR(F7/E7*100,0)</f>
        <v>8.2809587811829299</v>
      </c>
      <c r="H7" s="105"/>
      <c r="I7" s="87">
        <f>+I8+I9</f>
        <v>703563207.67000008</v>
      </c>
      <c r="J7" s="87">
        <f>+J8+J9</f>
        <v>611796830.43999994</v>
      </c>
      <c r="K7" s="47">
        <f>+J7/I7*100</f>
        <v>86.956910732455142</v>
      </c>
      <c r="M7" s="140"/>
    </row>
    <row r="8" spans="1:13" s="1" customFormat="1" ht="22" customHeight="1">
      <c r="B8" s="50"/>
      <c r="C8" s="43" t="s">
        <v>59</v>
      </c>
      <c r="D8" s="106">
        <v>368975999.58999997</v>
      </c>
      <c r="E8" s="107">
        <v>365137896.07000005</v>
      </c>
      <c r="F8" s="108">
        <f>+D8-E8</f>
        <v>3838103.5199999213</v>
      </c>
      <c r="G8" s="109">
        <f t="shared" ref="G7:G15" si="0">+IFERROR(F8/E8*100,0)</f>
        <v>1.0511380936653378</v>
      </c>
      <c r="H8" s="109"/>
      <c r="I8" s="107">
        <v>209603738.94</v>
      </c>
      <c r="J8" s="107">
        <f t="shared" ref="J8:J16" si="1">+D8-I8</f>
        <v>159372260.64999998</v>
      </c>
      <c r="K8" s="109">
        <f t="shared" ref="K8:K18" si="2">+J8/I8*100</f>
        <v>76.035027550544314</v>
      </c>
      <c r="M8" s="140"/>
    </row>
    <row r="9" spans="1:13" s="1" customFormat="1" ht="22" customHeight="1">
      <c r="B9" s="50"/>
      <c r="C9" s="43" t="s">
        <v>60</v>
      </c>
      <c r="D9" s="106">
        <v>946384038.51999998</v>
      </c>
      <c r="E9" s="107">
        <v>849627888.15999997</v>
      </c>
      <c r="F9" s="108">
        <f>+D9-E9</f>
        <v>96756150.360000014</v>
      </c>
      <c r="G9" s="110">
        <f t="shared" si="0"/>
        <v>11.388061963166059</v>
      </c>
      <c r="H9" s="110"/>
      <c r="I9" s="107">
        <v>493959468.73000002</v>
      </c>
      <c r="J9" s="107">
        <f t="shared" si="1"/>
        <v>452424569.78999996</v>
      </c>
      <c r="K9" s="110">
        <f t="shared" si="2"/>
        <v>91.591435822297569</v>
      </c>
      <c r="M9" s="140"/>
    </row>
    <row r="10" spans="1:13" s="1" customFormat="1" ht="22" customHeight="1">
      <c r="B10" s="175" t="s">
        <v>16</v>
      </c>
      <c r="C10" s="176"/>
      <c r="D10" s="87">
        <v>45231335.010000005</v>
      </c>
      <c r="E10" s="87">
        <v>41028636.279999994</v>
      </c>
      <c r="F10" s="104">
        <f t="shared" ref="F7:F15" si="3">+D10-E10</f>
        <v>4202698.7300000116</v>
      </c>
      <c r="G10" s="47">
        <f t="shared" si="0"/>
        <v>10.243330295744386</v>
      </c>
      <c r="H10" s="111"/>
      <c r="I10" s="87">
        <v>38314657.049999997</v>
      </c>
      <c r="J10" s="87">
        <f t="shared" si="1"/>
        <v>6916677.9600000083</v>
      </c>
      <c r="K10" s="47">
        <f t="shared" si="2"/>
        <v>18.052302937160203</v>
      </c>
    </row>
    <row r="11" spans="1:13" s="1" customFormat="1" ht="22" customHeight="1">
      <c r="B11" s="169" t="s">
        <v>17</v>
      </c>
      <c r="C11" s="170"/>
      <c r="D11" s="112">
        <v>146580739.75000003</v>
      </c>
      <c r="E11" s="113">
        <v>139239679.19999999</v>
      </c>
      <c r="F11" s="113">
        <f t="shared" si="3"/>
        <v>7341060.5500000417</v>
      </c>
      <c r="G11" s="114">
        <f t="shared" si="0"/>
        <v>5.2722475318659328</v>
      </c>
      <c r="H11" s="114"/>
      <c r="I11" s="107">
        <v>80998393.519999996</v>
      </c>
      <c r="J11" s="113">
        <f t="shared" si="1"/>
        <v>65582346.230000034</v>
      </c>
      <c r="K11" s="114">
        <f t="shared" si="2"/>
        <v>80.96746537794796</v>
      </c>
    </row>
    <row r="12" spans="1:13" s="1" customFormat="1" ht="22" customHeight="1">
      <c r="B12" s="175" t="s">
        <v>18</v>
      </c>
      <c r="C12" s="176"/>
      <c r="D12" s="87">
        <v>120400190.29000002</v>
      </c>
      <c r="E12" s="87">
        <v>139825144.67000002</v>
      </c>
      <c r="F12" s="104">
        <f t="shared" si="3"/>
        <v>-19424954.379999995</v>
      </c>
      <c r="G12" s="47">
        <f>+IFERROR(F12/E12*100,0)</f>
        <v>-13.892318456629987</v>
      </c>
      <c r="H12" s="114"/>
      <c r="I12" s="87">
        <v>69630452.069999993</v>
      </c>
      <c r="J12" s="104">
        <f t="shared" si="1"/>
        <v>50769738.220000029</v>
      </c>
      <c r="K12" s="47">
        <f t="shared" si="2"/>
        <v>72.913124517647603</v>
      </c>
      <c r="L12" s="151"/>
    </row>
    <row r="13" spans="1:13" s="1" customFormat="1" ht="22" customHeight="1">
      <c r="B13" s="169" t="s">
        <v>19</v>
      </c>
      <c r="C13" s="170"/>
      <c r="D13" s="112">
        <v>46232.670000000006</v>
      </c>
      <c r="E13" s="113">
        <v>72316.84</v>
      </c>
      <c r="F13" s="107">
        <f t="shared" si="3"/>
        <v>-26084.169999999991</v>
      </c>
      <c r="G13" s="115">
        <f t="shared" si="0"/>
        <v>-36.06928897888789</v>
      </c>
      <c r="H13" s="114"/>
      <c r="I13" s="107">
        <v>0</v>
      </c>
      <c r="J13" s="113">
        <f t="shared" si="1"/>
        <v>46232.670000000006</v>
      </c>
      <c r="K13" s="115">
        <f>IFERROR(J13/I13*100,0)</f>
        <v>0</v>
      </c>
      <c r="L13" s="151"/>
    </row>
    <row r="14" spans="1:13" s="1" customFormat="1" ht="22" customHeight="1">
      <c r="B14" s="171" t="s">
        <v>8</v>
      </c>
      <c r="C14" s="172"/>
      <c r="D14" s="116">
        <f>+D7+D10+D11+D12+D13</f>
        <v>1627618535.8299999</v>
      </c>
      <c r="E14" s="116">
        <f>+E7+E10+E11+E12+E13</f>
        <v>1534931561.22</v>
      </c>
      <c r="F14" s="117">
        <f t="shared" si="3"/>
        <v>92686974.609999895</v>
      </c>
      <c r="G14" s="118">
        <f t="shared" si="0"/>
        <v>6.0385086183471328</v>
      </c>
      <c r="H14" s="114"/>
      <c r="I14" s="119">
        <f>+I7+I10+I11+I12+I13</f>
        <v>892506710.30999994</v>
      </c>
      <c r="J14" s="116">
        <f t="shared" si="1"/>
        <v>735111825.51999998</v>
      </c>
      <c r="K14" s="118">
        <f t="shared" si="2"/>
        <v>82.364851381864568</v>
      </c>
    </row>
    <row r="15" spans="1:13" s="1" customFormat="1" ht="22" customHeight="1">
      <c r="B15" s="169" t="s">
        <v>20</v>
      </c>
      <c r="C15" s="170"/>
      <c r="D15" s="106">
        <f>+SUM(D16:D18)</f>
        <v>225914309.97</v>
      </c>
      <c r="E15" s="106">
        <f>+SUM(E16:E18)</f>
        <v>243673280.48000002</v>
      </c>
      <c r="F15" s="113">
        <f t="shared" si="3"/>
        <v>-17758970.51000002</v>
      </c>
      <c r="G15" s="114">
        <f t="shared" si="0"/>
        <v>-7.2880253735729648</v>
      </c>
      <c r="H15" s="109"/>
      <c r="I15" s="106">
        <f>+I16+I17+I18</f>
        <v>139985702.13</v>
      </c>
      <c r="J15" s="113">
        <f t="shared" si="1"/>
        <v>85928607.840000004</v>
      </c>
      <c r="K15" s="114">
        <f t="shared" si="2"/>
        <v>61.383846016074564</v>
      </c>
    </row>
    <row r="16" spans="1:13" s="1" customFormat="1" ht="22" customHeight="1">
      <c r="A16" s="55"/>
      <c r="B16" s="52"/>
      <c r="C16" s="17" t="s">
        <v>25</v>
      </c>
      <c r="D16" s="106">
        <v>186629947.12</v>
      </c>
      <c r="E16" s="107">
        <v>201525695.81000003</v>
      </c>
      <c r="F16" s="108">
        <f t="shared" ref="F16:F18" si="4">+D16-E16</f>
        <v>-14895748.690000027</v>
      </c>
      <c r="G16" s="109">
        <f t="shared" ref="G16:G18" si="5">+IFERROR(F16/E16*100,0)</f>
        <v>-7.391488529603615</v>
      </c>
      <c r="H16" s="114"/>
      <c r="I16" s="107">
        <v>117546859.73999999</v>
      </c>
      <c r="J16" s="108">
        <f t="shared" si="1"/>
        <v>69083087.38000001</v>
      </c>
      <c r="K16" s="109">
        <f t="shared" si="2"/>
        <v>58.770678802312347</v>
      </c>
    </row>
    <row r="17" spans="1:12" s="1" customFormat="1" ht="22" customHeight="1">
      <c r="A17" s="55"/>
      <c r="B17" s="53"/>
      <c r="C17" s="17" t="s">
        <v>26</v>
      </c>
      <c r="D17" s="112">
        <v>22997613.970000003</v>
      </c>
      <c r="E17" s="113">
        <v>26676509.169999998</v>
      </c>
      <c r="F17" s="108">
        <f t="shared" si="4"/>
        <v>-3678895.1999999955</v>
      </c>
      <c r="G17" s="109">
        <f t="shared" si="5"/>
        <v>-13.790766912401065</v>
      </c>
      <c r="H17" s="114"/>
      <c r="I17" s="113">
        <v>13439020.960000001</v>
      </c>
      <c r="J17" s="108">
        <f t="shared" ref="J17:J18" si="6">+D17-I17</f>
        <v>9558593.0100000016</v>
      </c>
      <c r="K17" s="109">
        <f t="shared" si="2"/>
        <v>71.125664871349386</v>
      </c>
    </row>
    <row r="18" spans="1:12" s="1" customFormat="1" ht="22" customHeight="1">
      <c r="A18" s="55"/>
      <c r="B18" s="54"/>
      <c r="C18" s="17" t="s">
        <v>27</v>
      </c>
      <c r="D18" s="120">
        <v>16286748.880000001</v>
      </c>
      <c r="E18" s="107">
        <v>15471075.5</v>
      </c>
      <c r="F18" s="108">
        <f t="shared" si="4"/>
        <v>815673.38000000082</v>
      </c>
      <c r="G18" s="109">
        <f t="shared" si="5"/>
        <v>5.2722474271423518</v>
      </c>
      <c r="H18" s="114"/>
      <c r="I18" s="121">
        <v>8999821.4299999997</v>
      </c>
      <c r="J18" s="108">
        <f t="shared" si="6"/>
        <v>7286927.4500000011</v>
      </c>
      <c r="K18" s="109">
        <f t="shared" si="2"/>
        <v>80.9674670400655</v>
      </c>
    </row>
    <row r="19" spans="1:12" s="1" customFormat="1" ht="35.15" customHeight="1">
      <c r="A19" s="55"/>
      <c r="B19" s="166" t="s">
        <v>28</v>
      </c>
      <c r="C19" s="167"/>
      <c r="D19" s="122">
        <f>+D14+D15</f>
        <v>1853532845.8</v>
      </c>
      <c r="E19" s="122">
        <f>+E14+E15</f>
        <v>1778604841.7</v>
      </c>
      <c r="F19" s="123">
        <f>+F14+F15</f>
        <v>74928004.099999875</v>
      </c>
      <c r="G19" s="124">
        <f>+IFERROR(F19/E19*100,0)</f>
        <v>4.2127403649921078</v>
      </c>
      <c r="H19" s="114"/>
      <c r="I19" s="123">
        <f>+I14+I15</f>
        <v>1032492412.4399999</v>
      </c>
      <c r="J19" s="125">
        <f>+J14+J15</f>
        <v>821040433.36000001</v>
      </c>
      <c r="K19" s="124">
        <f>+J19/I19*100</f>
        <v>79.520238935190463</v>
      </c>
      <c r="L19" s="51"/>
    </row>
    <row r="20" spans="1:12">
      <c r="B20" s="8"/>
      <c r="C20" s="8"/>
      <c r="D20" s="8"/>
      <c r="E20" s="8"/>
      <c r="G20" s="8"/>
      <c r="H20" s="14"/>
      <c r="K20" s="8"/>
    </row>
    <row r="21" spans="1:12">
      <c r="F21" s="99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124" priority="47" stopIfTrue="1" operator="lessThan">
      <formula>0</formula>
    </cfRule>
  </conditionalFormatting>
  <conditionalFormatting sqref="G8:H9">
    <cfRule type="cellIs" dxfId="123" priority="43" stopIfTrue="1" operator="lessThan">
      <formula>0</formula>
    </cfRule>
  </conditionalFormatting>
  <conditionalFormatting sqref="K19">
    <cfRule type="cellIs" dxfId="122" priority="38" stopIfTrue="1" operator="lessThan">
      <formula>0</formula>
    </cfRule>
  </conditionalFormatting>
  <conditionalFormatting sqref="G11:H11 H10 G13:H15 H12:H14">
    <cfRule type="cellIs" dxfId="121" priority="41" stopIfTrue="1" operator="lessThan">
      <formula>0</formula>
    </cfRule>
  </conditionalFormatting>
  <conditionalFormatting sqref="G16:G18">
    <cfRule type="cellIs" dxfId="120" priority="24" stopIfTrue="1" operator="lessThan">
      <formula>0</formula>
    </cfRule>
  </conditionalFormatting>
  <conditionalFormatting sqref="G19">
    <cfRule type="cellIs" dxfId="119" priority="39" stopIfTrue="1" operator="lessThan">
      <formula>0</formula>
    </cfRule>
  </conditionalFormatting>
  <conditionalFormatting sqref="K8:K9">
    <cfRule type="cellIs" dxfId="118" priority="36" stopIfTrue="1" operator="lessThan">
      <formula>0</formula>
    </cfRule>
  </conditionalFormatting>
  <conditionalFormatting sqref="K11 K13:K15">
    <cfRule type="cellIs" dxfId="117" priority="35" stopIfTrue="1" operator="lessThan">
      <formula>0</formula>
    </cfRule>
  </conditionalFormatting>
  <conditionalFormatting sqref="K16:K18">
    <cfRule type="cellIs" dxfId="116" priority="23" stopIfTrue="1" operator="lessThan">
      <formula>0</formula>
    </cfRule>
  </conditionalFormatting>
  <conditionalFormatting sqref="B7">
    <cfRule type="cellIs" dxfId="115" priority="22" stopIfTrue="1" operator="lessThan">
      <formula>0</formula>
    </cfRule>
  </conditionalFormatting>
  <conditionalFormatting sqref="H16:H19">
    <cfRule type="cellIs" dxfId="114" priority="4" stopIfTrue="1" operator="lessThan">
      <formula>0</formula>
    </cfRule>
  </conditionalFormatting>
  <conditionalFormatting sqref="E7">
    <cfRule type="cellIs" dxfId="113" priority="20" stopIfTrue="1" operator="lessThan">
      <formula>0</formula>
    </cfRule>
  </conditionalFormatting>
  <conditionalFormatting sqref="I7:J7">
    <cfRule type="cellIs" dxfId="112" priority="18" stopIfTrue="1" operator="lessThan">
      <formula>0</formula>
    </cfRule>
  </conditionalFormatting>
  <conditionalFormatting sqref="K7">
    <cfRule type="cellIs" dxfId="111" priority="16" stopIfTrue="1" operator="lessThan">
      <formula>0</formula>
    </cfRule>
  </conditionalFormatting>
  <conditionalFormatting sqref="B10">
    <cfRule type="cellIs" dxfId="110" priority="15" stopIfTrue="1" operator="lessThan">
      <formula>0</formula>
    </cfRule>
  </conditionalFormatting>
  <conditionalFormatting sqref="D10:E10">
    <cfRule type="cellIs" dxfId="109" priority="14" stopIfTrue="1" operator="lessThan">
      <formula>0</formula>
    </cfRule>
  </conditionalFormatting>
  <conditionalFormatting sqref="I10:J10">
    <cfRule type="cellIs" dxfId="108" priority="13" stopIfTrue="1" operator="lessThan">
      <formula>0</formula>
    </cfRule>
  </conditionalFormatting>
  <conditionalFormatting sqref="K10">
    <cfRule type="cellIs" dxfId="107" priority="12" stopIfTrue="1" operator="lessThan">
      <formula>0</formula>
    </cfRule>
  </conditionalFormatting>
  <conditionalFormatting sqref="B12">
    <cfRule type="cellIs" dxfId="106" priority="10" stopIfTrue="1" operator="lessThan">
      <formula>0</formula>
    </cfRule>
  </conditionalFormatting>
  <conditionalFormatting sqref="D12:E12">
    <cfRule type="cellIs" dxfId="105" priority="9" stopIfTrue="1" operator="lessThan">
      <formula>0</formula>
    </cfRule>
  </conditionalFormatting>
  <conditionalFormatting sqref="G12">
    <cfRule type="cellIs" dxfId="104" priority="7" stopIfTrue="1" operator="lessThan">
      <formula>0</formula>
    </cfRule>
  </conditionalFormatting>
  <conditionalFormatting sqref="I12">
    <cfRule type="cellIs" dxfId="103" priority="6" stopIfTrue="1" operator="lessThan">
      <formula>0</formula>
    </cfRule>
  </conditionalFormatting>
  <conditionalFormatting sqref="K12">
    <cfRule type="cellIs" dxfId="102" priority="5" stopIfTrue="1" operator="lessThan">
      <formula>0</formula>
    </cfRule>
  </conditionalFormatting>
  <conditionalFormatting sqref="D7">
    <cfRule type="cellIs" dxfId="101" priority="3" stopIfTrue="1" operator="lessThan">
      <formula>0</formula>
    </cfRule>
  </conditionalFormatting>
  <conditionalFormatting sqref="G10">
    <cfRule type="cellIs" dxfId="100" priority="2" stopIfTrue="1" operator="lessThan">
      <formula>0</formula>
    </cfRule>
  </conditionalFormatting>
  <conditionalFormatting sqref="G7">
    <cfRule type="cellIs" dxfId="99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showGridLines="0" topLeftCell="A8" workbookViewId="0">
      <selection activeCell="G12" sqref="G12"/>
    </sheetView>
  </sheetViews>
  <sheetFormatPr baseColWidth="10" defaultRowHeight="14.5"/>
  <cols>
    <col min="1" max="1" width="1.7265625" customWidth="1"/>
    <col min="2" max="2" width="3.7265625" customWidth="1"/>
    <col min="3" max="3" width="43.453125" customWidth="1"/>
    <col min="4" max="6" width="20.7265625" customWidth="1"/>
    <col min="7" max="7" width="18.54296875" customWidth="1"/>
  </cols>
  <sheetData>
    <row r="2" spans="2:7" ht="18.5">
      <c r="B2" s="39" t="s">
        <v>58</v>
      </c>
      <c r="D2" s="38" t="s">
        <v>79</v>
      </c>
    </row>
    <row r="5" spans="2:7" ht="30" customHeight="1">
      <c r="C5" s="164" t="s">
        <v>83</v>
      </c>
      <c r="D5" s="164"/>
      <c r="E5" s="164"/>
      <c r="F5" s="164"/>
      <c r="G5" s="164"/>
    </row>
    <row r="6" spans="2:7" ht="15" customHeight="1">
      <c r="C6" s="6"/>
      <c r="D6" s="178" t="s">
        <v>13</v>
      </c>
      <c r="E6" s="178"/>
      <c r="F6" s="178"/>
      <c r="G6" s="178"/>
    </row>
    <row r="7" spans="2:7" ht="50.15" customHeight="1">
      <c r="B7" s="180" t="s">
        <v>14</v>
      </c>
      <c r="C7" s="181"/>
      <c r="D7" s="147" t="s">
        <v>84</v>
      </c>
      <c r="E7" s="147" t="s">
        <v>85</v>
      </c>
      <c r="F7" s="148" t="s">
        <v>56</v>
      </c>
      <c r="G7" s="148" t="s">
        <v>57</v>
      </c>
    </row>
    <row r="8" spans="2:7" ht="22" customHeight="1">
      <c r="B8" s="175" t="s">
        <v>15</v>
      </c>
      <c r="C8" s="176"/>
      <c r="D8" s="87">
        <f>+D9+D10</f>
        <v>11371128214.23</v>
      </c>
      <c r="E8" s="153">
        <f>+E9+E10</f>
        <v>6573329148.4899998</v>
      </c>
      <c r="F8" s="104">
        <f t="shared" ref="F8:F19" si="0">+D8-E8</f>
        <v>4797799065.7399998</v>
      </c>
      <c r="G8" s="47">
        <f t="shared" ref="G8:G19" si="1">+IFERROR(F8/E8*100,0)</f>
        <v>72.988876068105185</v>
      </c>
    </row>
    <row r="9" spans="2:7" ht="22" customHeight="1">
      <c r="B9" s="7"/>
      <c r="C9" s="19" t="s">
        <v>59</v>
      </c>
      <c r="D9" s="141">
        <v>3308602917.3400002</v>
      </c>
      <c r="E9" s="154">
        <v>2072230313.8199999</v>
      </c>
      <c r="F9" s="142">
        <f t="shared" si="0"/>
        <v>1236372603.5200002</v>
      </c>
      <c r="G9" s="126">
        <f t="shared" si="1"/>
        <v>59.663860492458518</v>
      </c>
    </row>
    <row r="10" spans="2:7" ht="22" customHeight="1">
      <c r="B10" s="7"/>
      <c r="C10" s="19" t="s">
        <v>60</v>
      </c>
      <c r="D10" s="141">
        <v>8062525296.8899994</v>
      </c>
      <c r="E10" s="154">
        <v>4501098834.6700001</v>
      </c>
      <c r="F10" s="142">
        <f t="shared" si="0"/>
        <v>3561426462.2199993</v>
      </c>
      <c r="G10" s="127">
        <f t="shared" si="1"/>
        <v>79.12348946412564</v>
      </c>
    </row>
    <row r="11" spans="2:7" ht="22" customHeight="1">
      <c r="B11" s="175" t="s">
        <v>16</v>
      </c>
      <c r="C11" s="176"/>
      <c r="D11" s="87">
        <v>717016240.56000006</v>
      </c>
      <c r="E11" s="153">
        <v>509228127.10000002</v>
      </c>
      <c r="F11" s="104">
        <f t="shared" si="0"/>
        <v>207788113.46000004</v>
      </c>
      <c r="G11" s="47">
        <f t="shared" si="1"/>
        <v>40.804524024101184</v>
      </c>
    </row>
    <row r="12" spans="2:7" ht="22" customHeight="1">
      <c r="B12" s="169" t="s">
        <v>17</v>
      </c>
      <c r="C12" s="170"/>
      <c r="D12" s="112">
        <v>1653170287.9800003</v>
      </c>
      <c r="E12" s="155">
        <v>973050707.14999998</v>
      </c>
      <c r="F12" s="113">
        <f t="shared" si="0"/>
        <v>680119580.83000028</v>
      </c>
      <c r="G12" s="114">
        <f t="shared" si="1"/>
        <v>69.895594939962052</v>
      </c>
    </row>
    <row r="13" spans="2:7" ht="22" customHeight="1">
      <c r="B13" s="175" t="s">
        <v>18</v>
      </c>
      <c r="C13" s="176"/>
      <c r="D13" s="87">
        <v>1189181636.1300001</v>
      </c>
      <c r="E13" s="153">
        <v>649961326.88999999</v>
      </c>
      <c r="F13" s="104">
        <f t="shared" si="0"/>
        <v>539220309.24000013</v>
      </c>
      <c r="G13" s="47">
        <f t="shared" si="1"/>
        <v>82.961906644525357</v>
      </c>
    </row>
    <row r="14" spans="2:7" ht="22" customHeight="1">
      <c r="B14" s="169" t="s">
        <v>19</v>
      </c>
      <c r="C14" s="170"/>
      <c r="D14" s="143">
        <v>1740144.8300000003</v>
      </c>
      <c r="E14" s="156">
        <v>313471.38</v>
      </c>
      <c r="F14" s="141">
        <f t="shared" si="0"/>
        <v>1426673.4500000002</v>
      </c>
      <c r="G14" s="128">
        <f>+IFERROR(F14/E14*100,0)</f>
        <v>455.1207992257539</v>
      </c>
    </row>
    <row r="15" spans="2:7" ht="22" customHeight="1">
      <c r="B15" s="171" t="s">
        <v>8</v>
      </c>
      <c r="C15" s="172"/>
      <c r="D15" s="144">
        <f>+D8+D11+D12+D13+D14</f>
        <v>14932236523.729998</v>
      </c>
      <c r="E15" s="116">
        <f>+E8+E11+E12+E13+E14</f>
        <v>8705882781.0099983</v>
      </c>
      <c r="F15" s="117">
        <f t="shared" si="0"/>
        <v>6226353742.7199993</v>
      </c>
      <c r="G15" s="118">
        <f t="shared" si="1"/>
        <v>71.518924609247492</v>
      </c>
    </row>
    <row r="16" spans="2:7" ht="22" customHeight="1">
      <c r="B16" s="169" t="s">
        <v>20</v>
      </c>
      <c r="C16" s="170"/>
      <c r="D16" s="143">
        <f>+D17+D18+D19</f>
        <v>2220484318.2399998</v>
      </c>
      <c r="E16" s="156">
        <f>+E17+E18+E19</f>
        <v>1269423726.51</v>
      </c>
      <c r="F16" s="143">
        <f t="shared" si="0"/>
        <v>951060591.72999978</v>
      </c>
      <c r="G16" s="127">
        <f t="shared" si="1"/>
        <v>74.920656662431441</v>
      </c>
    </row>
    <row r="17" spans="1:7" ht="22" customHeight="1">
      <c r="A17" s="62"/>
      <c r="B17" s="59"/>
      <c r="C17" s="16" t="s">
        <v>25</v>
      </c>
      <c r="D17" s="141">
        <v>1812930005.1399999</v>
      </c>
      <c r="E17" s="154">
        <v>1041077276.48</v>
      </c>
      <c r="F17" s="142">
        <f t="shared" si="0"/>
        <v>771852728.65999985</v>
      </c>
      <c r="G17" s="126">
        <f t="shared" si="1"/>
        <v>74.139811337513891</v>
      </c>
    </row>
    <row r="18" spans="1:7" ht="22" customHeight="1">
      <c r="A18" s="62"/>
      <c r="B18" s="60"/>
      <c r="C18" s="16" t="s">
        <v>26</v>
      </c>
      <c r="D18" s="143">
        <v>223868725.65000001</v>
      </c>
      <c r="E18" s="156">
        <v>120229705.48</v>
      </c>
      <c r="F18" s="142">
        <f t="shared" si="0"/>
        <v>103639020.17</v>
      </c>
      <c r="G18" s="127">
        <f t="shared" si="1"/>
        <v>86.200843424040627</v>
      </c>
    </row>
    <row r="19" spans="1:7" ht="22" customHeight="1">
      <c r="A19" s="62"/>
      <c r="B19" s="61"/>
      <c r="C19" s="18" t="s">
        <v>27</v>
      </c>
      <c r="D19" s="145">
        <v>183685587.44999999</v>
      </c>
      <c r="E19" s="157">
        <v>108116744.55</v>
      </c>
      <c r="F19" s="142">
        <f t="shared" si="0"/>
        <v>75568842.899999991</v>
      </c>
      <c r="G19" s="127">
        <f t="shared" si="1"/>
        <v>69.895595926912307</v>
      </c>
    </row>
    <row r="20" spans="1:7" ht="35.15" customHeight="1">
      <c r="A20" s="62"/>
      <c r="B20" s="179" t="s">
        <v>28</v>
      </c>
      <c r="C20" s="167"/>
      <c r="D20" s="146">
        <f>+D15+D16</f>
        <v>17152720841.969997</v>
      </c>
      <c r="E20" s="146">
        <f>+E15+E16</f>
        <v>9975306507.5199986</v>
      </c>
      <c r="F20" s="146">
        <f>+F15+F16</f>
        <v>7177414334.4499989</v>
      </c>
      <c r="G20" s="129">
        <f>+IFERROR(F20/E20*100,0)</f>
        <v>71.951817510962925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98" priority="17" stopIfTrue="1" operator="lessThan">
      <formula>0</formula>
    </cfRule>
  </conditionalFormatting>
  <conditionalFormatting sqref="G14 G16">
    <cfRule type="cellIs" dxfId="97" priority="16" stopIfTrue="1" operator="lessThan">
      <formula>0</formula>
    </cfRule>
  </conditionalFormatting>
  <conditionalFormatting sqref="G20">
    <cfRule type="cellIs" dxfId="96" priority="15" stopIfTrue="1" operator="lessThan">
      <formula>0</formula>
    </cfRule>
  </conditionalFormatting>
  <conditionalFormatting sqref="G17:G18">
    <cfRule type="cellIs" dxfId="95" priority="14" stopIfTrue="1" operator="lessThan">
      <formula>0</formula>
    </cfRule>
  </conditionalFormatting>
  <conditionalFormatting sqref="G19">
    <cfRule type="cellIs" dxfId="94" priority="13" stopIfTrue="1" operator="lessThan">
      <formula>0</formula>
    </cfRule>
  </conditionalFormatting>
  <conditionalFormatting sqref="B8">
    <cfRule type="cellIs" dxfId="93" priority="12" stopIfTrue="1" operator="lessThan">
      <formula>0</formula>
    </cfRule>
  </conditionalFormatting>
  <conditionalFormatting sqref="D8">
    <cfRule type="cellIs" dxfId="92" priority="11" stopIfTrue="1" operator="lessThan">
      <formula>0</formula>
    </cfRule>
  </conditionalFormatting>
  <conditionalFormatting sqref="E8">
    <cfRule type="cellIs" dxfId="91" priority="10" stopIfTrue="1" operator="lessThan">
      <formula>0</formula>
    </cfRule>
  </conditionalFormatting>
  <conditionalFormatting sqref="G8">
    <cfRule type="cellIs" dxfId="90" priority="9" stopIfTrue="1" operator="lessThan">
      <formula>0</formula>
    </cfRule>
  </conditionalFormatting>
  <conditionalFormatting sqref="B11">
    <cfRule type="cellIs" dxfId="89" priority="8" stopIfTrue="1" operator="lessThan">
      <formula>0</formula>
    </cfRule>
  </conditionalFormatting>
  <conditionalFormatting sqref="D11:E11">
    <cfRule type="cellIs" dxfId="88" priority="7" stopIfTrue="1" operator="lessThan">
      <formula>0</formula>
    </cfRule>
  </conditionalFormatting>
  <conditionalFormatting sqref="G11">
    <cfRule type="cellIs" dxfId="87" priority="6" stopIfTrue="1" operator="lessThan">
      <formula>0</formula>
    </cfRule>
  </conditionalFormatting>
  <conditionalFormatting sqref="G12">
    <cfRule type="cellIs" dxfId="86" priority="5" stopIfTrue="1" operator="lessThan">
      <formula>0</formula>
    </cfRule>
  </conditionalFormatting>
  <conditionalFormatting sqref="G15">
    <cfRule type="cellIs" dxfId="85" priority="1" stopIfTrue="1" operator="lessThan">
      <formula>0</formula>
    </cfRule>
  </conditionalFormatting>
  <conditionalFormatting sqref="B13">
    <cfRule type="cellIs" dxfId="84" priority="4" stopIfTrue="1" operator="lessThan">
      <formula>0</formula>
    </cfRule>
  </conditionalFormatting>
  <conditionalFormatting sqref="D13:E13">
    <cfRule type="cellIs" dxfId="83" priority="3" stopIfTrue="1" operator="lessThan">
      <formula>0</formula>
    </cfRule>
  </conditionalFormatting>
  <conditionalFormatting sqref="G13">
    <cfRule type="cellIs" dxfId="8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2"/>
  <sheetViews>
    <sheetView showGridLines="0" topLeftCell="D3" zoomScale="84" zoomScaleNormal="84" workbookViewId="0">
      <selection activeCell="R20" sqref="R20"/>
    </sheetView>
  </sheetViews>
  <sheetFormatPr baseColWidth="10" defaultRowHeight="14.5"/>
  <cols>
    <col min="1" max="1" width="1.7265625" customWidth="1"/>
    <col min="2" max="2" width="15.81640625" customWidth="1"/>
    <col min="3" max="3" width="20.7265625" customWidth="1"/>
    <col min="4" max="4" width="8.81640625" bestFit="1" customWidth="1"/>
    <col min="5" max="5" width="20.7265625" customWidth="1"/>
    <col min="6" max="6" width="8.81640625" bestFit="1" customWidth="1"/>
    <col min="7" max="7" width="20.7265625" customWidth="1"/>
    <col min="8" max="8" width="1.7265625" customWidth="1"/>
    <col min="9" max="9" width="20.7265625" customWidth="1"/>
    <col min="10" max="10" width="8.81640625" bestFit="1" customWidth="1"/>
    <col min="11" max="11" width="20.7265625" customWidth="1"/>
    <col min="12" max="12" width="8.81640625" bestFit="1" customWidth="1"/>
    <col min="13" max="13" width="20.7265625" customWidth="1"/>
    <col min="14" max="14" width="1.7265625" customWidth="1"/>
    <col min="15" max="16" width="16.7265625" customWidth="1"/>
  </cols>
  <sheetData>
    <row r="2" spans="2:18" ht="18.5">
      <c r="B2" s="39" t="s">
        <v>58</v>
      </c>
      <c r="E2" s="38" t="s">
        <v>79</v>
      </c>
    </row>
    <row r="4" spans="2:18" ht="30" customHeight="1">
      <c r="B4" s="164" t="s">
        <v>68</v>
      </c>
      <c r="C4" s="164"/>
      <c r="D4" s="164"/>
      <c r="E4" s="164"/>
      <c r="F4" s="164"/>
      <c r="G4" s="164"/>
      <c r="I4" s="168" t="s">
        <v>46</v>
      </c>
      <c r="J4" s="168"/>
      <c r="K4" s="168"/>
      <c r="L4" s="168"/>
      <c r="M4" s="168"/>
      <c r="O4" s="164" t="s">
        <v>73</v>
      </c>
      <c r="P4" s="164"/>
    </row>
    <row r="5" spans="2:18" ht="15" customHeight="1">
      <c r="C5" s="178" t="s">
        <v>13</v>
      </c>
      <c r="D5" s="178"/>
      <c r="E5" s="178"/>
      <c r="F5" s="178"/>
      <c r="G5" s="178"/>
      <c r="I5" s="178" t="s">
        <v>13</v>
      </c>
      <c r="J5" s="178"/>
      <c r="K5" s="178"/>
      <c r="O5" s="178" t="s">
        <v>49</v>
      </c>
      <c r="P5" s="178"/>
      <c r="Q5" s="6"/>
      <c r="R5" s="6"/>
    </row>
    <row r="6" spans="2:18" ht="49.5" customHeight="1">
      <c r="B6" s="184" t="s">
        <v>0</v>
      </c>
      <c r="C6" s="188" t="s">
        <v>43</v>
      </c>
      <c r="D6" s="189"/>
      <c r="E6" s="188" t="s">
        <v>44</v>
      </c>
      <c r="F6" s="189"/>
      <c r="G6" s="186" t="s">
        <v>45</v>
      </c>
      <c r="I6" s="188" t="s">
        <v>43</v>
      </c>
      <c r="J6" s="189"/>
      <c r="K6" s="188" t="s">
        <v>44</v>
      </c>
      <c r="L6" s="189"/>
      <c r="M6" s="186" t="s">
        <v>45</v>
      </c>
      <c r="O6" s="182" t="s">
        <v>43</v>
      </c>
      <c r="P6" s="182" t="s">
        <v>44</v>
      </c>
    </row>
    <row r="7" spans="2:18" ht="16.5" customHeight="1">
      <c r="B7" s="185"/>
      <c r="C7" s="56" t="s">
        <v>47</v>
      </c>
      <c r="D7" s="56" t="s">
        <v>48</v>
      </c>
      <c r="E7" s="56" t="s">
        <v>47</v>
      </c>
      <c r="F7" s="56" t="s">
        <v>48</v>
      </c>
      <c r="G7" s="187"/>
      <c r="I7" s="56" t="s">
        <v>47</v>
      </c>
      <c r="J7" s="56" t="s">
        <v>48</v>
      </c>
      <c r="K7" s="56" t="s">
        <v>47</v>
      </c>
      <c r="L7" s="56" t="s">
        <v>48</v>
      </c>
      <c r="M7" s="187"/>
      <c r="O7" s="183"/>
      <c r="P7" s="183"/>
    </row>
    <row r="8" spans="2:18" ht="15.5">
      <c r="B8" s="23">
        <v>44197</v>
      </c>
      <c r="C8" s="92">
        <v>265894597.66000003</v>
      </c>
      <c r="D8" s="65">
        <f>+C8/G8*100</f>
        <v>29.886470168335745</v>
      </c>
      <c r="E8" s="92">
        <v>623787576.79000008</v>
      </c>
      <c r="F8" s="64">
        <f>+E8/G8*100</f>
        <v>70.113529831664266</v>
      </c>
      <c r="G8" s="92">
        <f t="shared" ref="G8:G18" si="0">+C8+E8</f>
        <v>889682174.45000005</v>
      </c>
      <c r="H8" s="1"/>
      <c r="I8" s="130">
        <v>188878340.28999999</v>
      </c>
      <c r="J8" s="131">
        <f t="shared" ref="J8:J18" si="1">+I8/M8*100</f>
        <v>30.178947194195281</v>
      </c>
      <c r="K8" s="132">
        <v>436982923.44</v>
      </c>
      <c r="L8" s="133">
        <f>+K8/M8*100</f>
        <v>69.821052805804712</v>
      </c>
      <c r="M8" s="130">
        <f>+I8+K8</f>
        <v>625861263.73000002</v>
      </c>
      <c r="N8" s="134"/>
      <c r="O8" s="110">
        <f t="shared" ref="O8" si="2">+(C8-I8)/I8*100</f>
        <v>40.775589859457064</v>
      </c>
      <c r="P8" s="110">
        <f t="shared" ref="P8" si="3">+(E8-K8)/K8*100</f>
        <v>42.748730746603037</v>
      </c>
      <c r="Q8" s="191"/>
      <c r="R8" s="191"/>
    </row>
    <row r="9" spans="2:18" ht="15.5">
      <c r="B9" s="23">
        <v>44228</v>
      </c>
      <c r="C9" s="93">
        <v>222681327.68999997</v>
      </c>
      <c r="D9" s="57">
        <f t="shared" ref="D9:D18" si="4">+C9/G9*100</f>
        <v>28.06176355846776</v>
      </c>
      <c r="E9" s="93">
        <v>570858704.90999997</v>
      </c>
      <c r="F9" s="57">
        <f t="shared" ref="F9:F11" si="5">+E9/G9*100</f>
        <v>71.93823644153224</v>
      </c>
      <c r="G9" s="93">
        <f t="shared" si="0"/>
        <v>793540032.5999999</v>
      </c>
      <c r="H9" s="1"/>
      <c r="I9" s="135">
        <v>168148729.84999999</v>
      </c>
      <c r="J9" s="136">
        <f t="shared" si="1"/>
        <v>31.159797240590386</v>
      </c>
      <c r="K9" s="137">
        <v>371484851.69</v>
      </c>
      <c r="L9" s="136">
        <f t="shared" ref="L9:L11" si="6">+K9/M9*100</f>
        <v>68.840202759409621</v>
      </c>
      <c r="M9" s="135">
        <f t="shared" ref="M9:M11" si="7">+I9+K9</f>
        <v>539633581.53999996</v>
      </c>
      <c r="N9" s="134"/>
      <c r="O9" s="47">
        <f t="shared" ref="O9" si="8">+(C9-I9)/I9*100</f>
        <v>32.431168459403011</v>
      </c>
      <c r="P9" s="47">
        <f t="shared" ref="P9" si="9">+(E9-K9)/K9*100</f>
        <v>53.669443669906428</v>
      </c>
      <c r="Q9" s="191"/>
      <c r="R9" s="191"/>
    </row>
    <row r="10" spans="2:18" s="152" customFormat="1" ht="15.5">
      <c r="B10" s="23">
        <v>44256</v>
      </c>
      <c r="C10" s="92">
        <v>232138913.28</v>
      </c>
      <c r="D10" s="65">
        <f t="shared" si="4"/>
        <v>27.645284098314566</v>
      </c>
      <c r="E10" s="92">
        <v>607566377.70000005</v>
      </c>
      <c r="F10" s="64">
        <f t="shared" si="5"/>
        <v>72.354715901685438</v>
      </c>
      <c r="G10" s="92">
        <f t="shared" si="0"/>
        <v>839705290.98000002</v>
      </c>
      <c r="H10" s="1"/>
      <c r="I10" s="130">
        <v>169732900</v>
      </c>
      <c r="J10" s="131">
        <f t="shared" si="1"/>
        <v>30.382873216879315</v>
      </c>
      <c r="K10" s="132">
        <v>388913738.81</v>
      </c>
      <c r="L10" s="133">
        <f t="shared" si="6"/>
        <v>69.617126783120696</v>
      </c>
      <c r="M10" s="130">
        <f t="shared" si="7"/>
        <v>558646638.80999994</v>
      </c>
      <c r="N10" s="134"/>
      <c r="O10" s="110">
        <f t="shared" ref="O10:O18" si="10">+(C10-I10)/I10*100</f>
        <v>36.767187316071308</v>
      </c>
      <c r="P10" s="110">
        <f t="shared" ref="P10:P18" si="11">+(E10-K10)/K10*100</f>
        <v>56.221371751749984</v>
      </c>
      <c r="Q10" s="191"/>
      <c r="R10" s="191"/>
    </row>
    <row r="11" spans="2:18" ht="15.5">
      <c r="B11" s="23">
        <v>44287</v>
      </c>
      <c r="C11" s="93">
        <v>288173603.98000002</v>
      </c>
      <c r="D11" s="57">
        <f t="shared" si="4"/>
        <v>28.801157910025772</v>
      </c>
      <c r="E11" s="93">
        <v>712388959.78999996</v>
      </c>
      <c r="F11" s="57">
        <f t="shared" si="5"/>
        <v>71.198842089974221</v>
      </c>
      <c r="G11" s="93">
        <f t="shared" si="0"/>
        <v>1000562563.77</v>
      </c>
      <c r="H11" s="1"/>
      <c r="I11" s="135">
        <v>185927603.25</v>
      </c>
      <c r="J11" s="136">
        <f t="shared" si="1"/>
        <v>32.027676581882872</v>
      </c>
      <c r="K11" s="137">
        <v>394594067.67000002</v>
      </c>
      <c r="L11" s="136">
        <f t="shared" si="6"/>
        <v>67.972323418117114</v>
      </c>
      <c r="M11" s="135">
        <f t="shared" si="7"/>
        <v>580521670.92000008</v>
      </c>
      <c r="N11" s="134"/>
      <c r="O11" s="47">
        <f t="shared" si="10"/>
        <v>54.992372806806465</v>
      </c>
      <c r="P11" s="47">
        <f t="shared" si="11"/>
        <v>80.537169247504394</v>
      </c>
      <c r="Q11" s="191"/>
      <c r="R11" s="191"/>
    </row>
    <row r="12" spans="2:18" ht="15.5">
      <c r="B12" s="23">
        <v>44317</v>
      </c>
      <c r="C12" s="92">
        <v>277447884.47000009</v>
      </c>
      <c r="D12" s="65">
        <f t="shared" si="4"/>
        <v>30.191260197049779</v>
      </c>
      <c r="E12" s="92">
        <v>641519666.60000002</v>
      </c>
      <c r="F12" s="64">
        <f t="shared" ref="F12:F18" si="12">+E12/G12*100</f>
        <v>69.808739802950214</v>
      </c>
      <c r="G12" s="92">
        <f t="shared" si="0"/>
        <v>918967551.07000017</v>
      </c>
      <c r="H12" s="1"/>
      <c r="I12" s="130">
        <v>187444385.47999999</v>
      </c>
      <c r="J12" s="131">
        <f t="shared" si="1"/>
        <v>35.211232833283255</v>
      </c>
      <c r="K12" s="132">
        <v>344898194.99000001</v>
      </c>
      <c r="L12" s="133">
        <f t="shared" ref="L12:L18" si="13">+K12/M12*100</f>
        <v>64.788767166716738</v>
      </c>
      <c r="M12" s="130">
        <f t="shared" ref="M12:M18" si="14">+I12+K12</f>
        <v>532342580.47000003</v>
      </c>
      <c r="N12" s="134"/>
      <c r="O12" s="110">
        <f t="shared" si="10"/>
        <v>48.016108222992528</v>
      </c>
      <c r="P12" s="110">
        <f t="shared" si="11"/>
        <v>86.002616400645493</v>
      </c>
      <c r="Q12" s="191"/>
      <c r="R12" s="191"/>
    </row>
    <row r="13" spans="2:18" ht="15.5">
      <c r="B13" s="23">
        <v>44348</v>
      </c>
      <c r="C13" s="28">
        <v>288853631.02999991</v>
      </c>
      <c r="D13" s="57">
        <f>+C13/G13*100</f>
        <v>28.25474071373209</v>
      </c>
      <c r="E13" s="28">
        <v>733465539.96000004</v>
      </c>
      <c r="F13" s="57">
        <f t="shared" si="12"/>
        <v>71.74525928626791</v>
      </c>
      <c r="G13" s="28">
        <f t="shared" si="0"/>
        <v>1022319170.99</v>
      </c>
      <c r="H13" s="1"/>
      <c r="I13" s="137">
        <v>196884243.30000001</v>
      </c>
      <c r="J13" s="136">
        <f t="shared" si="1"/>
        <v>35.498548753700057</v>
      </c>
      <c r="K13" s="137">
        <v>357741932.17000002</v>
      </c>
      <c r="L13" s="136">
        <f t="shared" ref="L13" si="15">+K13/M13*100</f>
        <v>64.501451246299936</v>
      </c>
      <c r="M13" s="137">
        <f t="shared" ref="M13" si="16">+I13+K13</f>
        <v>554626175.47000003</v>
      </c>
      <c r="N13" s="134"/>
      <c r="O13" s="47">
        <f t="shared" si="10"/>
        <v>46.712416488231945</v>
      </c>
      <c r="P13" s="47">
        <f t="shared" si="11"/>
        <v>105.02643777622778</v>
      </c>
      <c r="Q13" s="191"/>
      <c r="R13" s="191"/>
    </row>
    <row r="14" spans="2:18" ht="15.5">
      <c r="B14" s="23">
        <v>44378</v>
      </c>
      <c r="C14" s="92">
        <v>335862463.25000006</v>
      </c>
      <c r="D14" s="65">
        <f t="shared" si="4"/>
        <v>31.184974978137692</v>
      </c>
      <c r="E14" s="92">
        <v>741138443.38999987</v>
      </c>
      <c r="F14" s="64">
        <f t="shared" si="12"/>
        <v>68.815025021862311</v>
      </c>
      <c r="G14" s="92">
        <f t="shared" si="0"/>
        <v>1077000906.6399999</v>
      </c>
      <c r="H14" s="1"/>
      <c r="I14" s="130">
        <v>191946034.96000001</v>
      </c>
      <c r="J14" s="131">
        <f t="shared" si="1"/>
        <v>32.630014911747331</v>
      </c>
      <c r="K14" s="132">
        <v>396303879.97000003</v>
      </c>
      <c r="L14" s="133">
        <f t="shared" si="13"/>
        <v>67.369985088252662</v>
      </c>
      <c r="M14" s="130">
        <f t="shared" si="14"/>
        <v>588249914.93000007</v>
      </c>
      <c r="N14" s="134"/>
      <c r="O14" s="110">
        <f t="shared" si="10"/>
        <v>74.977546850598429</v>
      </c>
      <c r="P14" s="110">
        <f t="shared" si="11"/>
        <v>87.012663980504968</v>
      </c>
      <c r="Q14" s="191"/>
      <c r="R14" s="191"/>
    </row>
    <row r="15" spans="2:18" ht="15.5">
      <c r="B15" s="23">
        <v>44409</v>
      </c>
      <c r="C15" s="28">
        <v>314532691.55000001</v>
      </c>
      <c r="D15" s="57">
        <f t="shared" si="4"/>
        <v>28.747555320836462</v>
      </c>
      <c r="E15" s="28">
        <v>779587097.21000004</v>
      </c>
      <c r="F15" s="57">
        <f t="shared" si="12"/>
        <v>71.252444679163546</v>
      </c>
      <c r="G15" s="28">
        <f t="shared" si="0"/>
        <v>1094119788.76</v>
      </c>
      <c r="H15" s="1"/>
      <c r="I15" s="137">
        <v>183414053.11000001</v>
      </c>
      <c r="J15" s="136">
        <f t="shared" si="1"/>
        <v>30.081708168283221</v>
      </c>
      <c r="K15" s="137">
        <v>426305488.36000001</v>
      </c>
      <c r="L15" s="136">
        <f t="shared" si="13"/>
        <v>69.918291831716772</v>
      </c>
      <c r="M15" s="137">
        <f t="shared" si="14"/>
        <v>609719541.47000003</v>
      </c>
      <c r="N15" s="134"/>
      <c r="O15" s="47">
        <f t="shared" si="10"/>
        <v>71.487781997469639</v>
      </c>
      <c r="P15" s="47">
        <f t="shared" si="11"/>
        <v>82.870527942081324</v>
      </c>
      <c r="Q15" s="191"/>
      <c r="R15" s="191"/>
    </row>
    <row r="16" spans="2:18" ht="15.5">
      <c r="B16" s="23">
        <v>44440</v>
      </c>
      <c r="C16" s="92">
        <v>348903908.76999998</v>
      </c>
      <c r="D16" s="65">
        <f t="shared" si="4"/>
        <v>28.952160522568786</v>
      </c>
      <c r="E16" s="92">
        <v>856201003.86000001</v>
      </c>
      <c r="F16" s="64">
        <f t="shared" si="12"/>
        <v>71.047839477431211</v>
      </c>
      <c r="G16" s="92">
        <f t="shared" si="0"/>
        <v>1205104912.6300001</v>
      </c>
      <c r="H16" s="1"/>
      <c r="I16" s="130">
        <v>182857610.03</v>
      </c>
      <c r="J16" s="131">
        <f t="shared" si="1"/>
        <v>29.660447234868254</v>
      </c>
      <c r="K16" s="132">
        <v>433645602.42000002</v>
      </c>
      <c r="L16" s="133">
        <f t="shared" si="13"/>
        <v>70.339552765131742</v>
      </c>
      <c r="M16" s="130">
        <f t="shared" si="14"/>
        <v>616503212.45000005</v>
      </c>
      <c r="N16" s="1"/>
      <c r="O16" s="110">
        <f t="shared" si="10"/>
        <v>90.806337626723916</v>
      </c>
      <c r="P16" s="110">
        <f t="shared" si="11"/>
        <v>97.442565791487311</v>
      </c>
      <c r="Q16" s="191"/>
      <c r="R16" s="191"/>
    </row>
    <row r="17" spans="2:18" ht="15.5">
      <c r="B17" s="23">
        <v>44470</v>
      </c>
      <c r="C17" s="28">
        <v>365137896.07000005</v>
      </c>
      <c r="D17" s="57">
        <f t="shared" si="4"/>
        <v>30.058296077333864</v>
      </c>
      <c r="E17" s="28">
        <v>849627888.15999997</v>
      </c>
      <c r="F17" s="57">
        <f t="shared" si="12"/>
        <v>69.941703922666136</v>
      </c>
      <c r="G17" s="28">
        <f t="shared" si="0"/>
        <v>1214765784.23</v>
      </c>
      <c r="H17" s="1"/>
      <c r="I17" s="137">
        <v>207392674.61000001</v>
      </c>
      <c r="J17" s="136">
        <f t="shared" si="1"/>
        <v>31.249773873851471</v>
      </c>
      <c r="K17" s="137">
        <v>456268686.42000002</v>
      </c>
      <c r="L17" s="136">
        <f t="shared" si="13"/>
        <v>68.750226126148533</v>
      </c>
      <c r="M17" s="137">
        <f t="shared" si="14"/>
        <v>663661361.02999997</v>
      </c>
      <c r="N17" s="1"/>
      <c r="O17" s="58">
        <f t="shared" si="10"/>
        <v>76.061134635848859</v>
      </c>
      <c r="P17" s="58">
        <f t="shared" si="11"/>
        <v>86.212184497339962</v>
      </c>
      <c r="Q17" s="191"/>
      <c r="R17" s="191"/>
    </row>
    <row r="18" spans="2:18" ht="15.5">
      <c r="B18" s="23">
        <v>44501</v>
      </c>
      <c r="C18" s="92">
        <v>368975999.58999997</v>
      </c>
      <c r="D18" s="65">
        <f>+C18/G18*100</f>
        <v>28.051331110847045</v>
      </c>
      <c r="E18" s="92">
        <v>946384038.51999998</v>
      </c>
      <c r="F18" s="64">
        <f t="shared" si="12"/>
        <v>71.948668889152955</v>
      </c>
      <c r="G18" s="92">
        <f t="shared" si="0"/>
        <v>1315360038.1099999</v>
      </c>
      <c r="H18" s="1"/>
      <c r="I18" s="130">
        <v>209603738.94</v>
      </c>
      <c r="J18" s="131">
        <f t="shared" si="1"/>
        <v>29.79174246961372</v>
      </c>
      <c r="K18" s="132">
        <v>493959468.73000002</v>
      </c>
      <c r="L18" s="133">
        <f t="shared" si="13"/>
        <v>70.208257530386263</v>
      </c>
      <c r="M18" s="130">
        <f t="shared" si="14"/>
        <v>703563207.67000008</v>
      </c>
      <c r="N18" s="1"/>
      <c r="O18" s="63">
        <f t="shared" si="10"/>
        <v>76.035027550544314</v>
      </c>
      <c r="P18" s="63">
        <f>+(E18-K18)/K18*100</f>
        <v>91.591435822297569</v>
      </c>
      <c r="Q18" s="191"/>
      <c r="R18" s="191"/>
    </row>
    <row r="19" spans="2:18" ht="15.5">
      <c r="B19" s="23">
        <v>44531</v>
      </c>
      <c r="C19" s="57"/>
      <c r="D19" s="57"/>
      <c r="E19" s="57"/>
      <c r="F19" s="57"/>
      <c r="G19" s="57"/>
      <c r="H19" s="1"/>
      <c r="I19" s="57"/>
      <c r="J19" s="57"/>
      <c r="K19" s="57"/>
      <c r="L19" s="57"/>
      <c r="M19" s="57"/>
      <c r="N19" s="1"/>
      <c r="O19" s="58"/>
      <c r="P19" s="58"/>
    </row>
    <row r="20" spans="2:18" ht="35.15" customHeight="1">
      <c r="B20" s="24" t="s">
        <v>29</v>
      </c>
      <c r="C20" s="89">
        <f>SUM(C8:C19)</f>
        <v>3308602917.3400006</v>
      </c>
      <c r="D20" s="4">
        <f t="shared" ref="D20" si="17">+C20/G20*100</f>
        <v>29.09652283402772</v>
      </c>
      <c r="E20" s="89">
        <f>SUM(E8:E19)</f>
        <v>8062525296.8899994</v>
      </c>
      <c r="F20" s="4">
        <f t="shared" ref="F20" si="18">+E20/G20*100</f>
        <v>70.903477165972291</v>
      </c>
      <c r="G20" s="89">
        <f>SUM(G8:G19)</f>
        <v>11371128214.23</v>
      </c>
      <c r="H20" s="91"/>
      <c r="I20" s="89">
        <f>SUM(I8:I19)</f>
        <v>2072230313.8200002</v>
      </c>
      <c r="J20" s="4">
        <f t="shared" ref="J20" si="19">+I20/M20*100</f>
        <v>31.524822004326751</v>
      </c>
      <c r="K20" s="89">
        <f>SUM(K8:K19)</f>
        <v>4501098834.6700001</v>
      </c>
      <c r="L20" s="4">
        <f t="shared" ref="L20" si="20">+K20/M20*100</f>
        <v>68.475177995673249</v>
      </c>
      <c r="M20" s="89">
        <f>SUM(M8:M19)</f>
        <v>6573329148.4900007</v>
      </c>
      <c r="N20" s="1"/>
      <c r="O20" s="4">
        <f>+(C20-I20)/I20*100</f>
        <v>59.663860492458532</v>
      </c>
      <c r="P20" s="4">
        <f>+(E20-K20)/K20*100</f>
        <v>79.12348946412564</v>
      </c>
    </row>
    <row r="21" spans="2:18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35.15" customHeight="1">
      <c r="B22" s="15" t="s">
        <v>50</v>
      </c>
      <c r="C22" s="89">
        <f>+AVERAGE(C8:C19)</f>
        <v>300782083.3945455</v>
      </c>
      <c r="D22" s="90"/>
      <c r="E22" s="89">
        <f>+AVERAGE(E8:E19)</f>
        <v>732956845.17181814</v>
      </c>
      <c r="F22" s="90"/>
      <c r="G22" s="89">
        <f>+AVERAGE(G8:G19)</f>
        <v>1033738928.5663636</v>
      </c>
      <c r="H22" s="90"/>
      <c r="I22" s="89">
        <f>+AVERAGE(I8:I19)</f>
        <v>188384573.98363638</v>
      </c>
      <c r="J22" s="90"/>
      <c r="K22" s="89">
        <f>+AVERAGE(K8:K19)</f>
        <v>409190803.15181822</v>
      </c>
      <c r="L22" s="90"/>
      <c r="M22" s="89">
        <f>+AVERAGE(M8:M19)</f>
        <v>597575377.13545465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81" priority="49" stopIfTrue="1" operator="lessThan">
      <formula>0</formula>
    </cfRule>
  </conditionalFormatting>
  <conditionalFormatting sqref="P8">
    <cfRule type="cellIs" dxfId="80" priority="47" stopIfTrue="1" operator="lessThan">
      <formula>0</formula>
    </cfRule>
  </conditionalFormatting>
  <conditionalFormatting sqref="O9:P9">
    <cfRule type="cellIs" dxfId="79" priority="37" stopIfTrue="1" operator="lessThan">
      <formula>0</formula>
    </cfRule>
  </conditionalFormatting>
  <conditionalFormatting sqref="O12 O18">
    <cfRule type="cellIs" dxfId="78" priority="36" stopIfTrue="1" operator="lessThan">
      <formula>0</formula>
    </cfRule>
  </conditionalFormatting>
  <conditionalFormatting sqref="P12 P18">
    <cfRule type="cellIs" dxfId="77" priority="35" stopIfTrue="1" operator="lessThan">
      <formula>0</formula>
    </cfRule>
  </conditionalFormatting>
  <conditionalFormatting sqref="O19:P19 O13:P13 O11:P11 O17:P17">
    <cfRule type="cellIs" dxfId="76" priority="34" stopIfTrue="1" operator="lessThan">
      <formula>0</formula>
    </cfRule>
  </conditionalFormatting>
  <conditionalFormatting sqref="P13">
    <cfRule type="cellIs" dxfId="75" priority="32" stopIfTrue="1" operator="lessThan">
      <formula>0</formula>
    </cfRule>
  </conditionalFormatting>
  <conditionalFormatting sqref="O15">
    <cfRule type="cellIs" dxfId="74" priority="25" stopIfTrue="1" operator="lessThan">
      <formula>0</formula>
    </cfRule>
  </conditionalFormatting>
  <conditionalFormatting sqref="P15">
    <cfRule type="cellIs" dxfId="73" priority="24" stopIfTrue="1" operator="lessThan">
      <formula>0</formula>
    </cfRule>
  </conditionalFormatting>
  <conditionalFormatting sqref="O14">
    <cfRule type="cellIs" dxfId="72" priority="23" stopIfTrue="1" operator="lessThan">
      <formula>0</formula>
    </cfRule>
  </conditionalFormatting>
  <conditionalFormatting sqref="P14">
    <cfRule type="cellIs" dxfId="71" priority="22" stopIfTrue="1" operator="lessThan">
      <formula>0</formula>
    </cfRule>
  </conditionalFormatting>
  <conditionalFormatting sqref="O16">
    <cfRule type="cellIs" dxfId="70" priority="21" stopIfTrue="1" operator="lessThan">
      <formula>0</formula>
    </cfRule>
  </conditionalFormatting>
  <conditionalFormatting sqref="P16">
    <cfRule type="cellIs" dxfId="69" priority="20" stopIfTrue="1" operator="lessThan">
      <formula>0</formula>
    </cfRule>
  </conditionalFormatting>
  <conditionalFormatting sqref="O10:O18">
    <cfRule type="cellIs" dxfId="68" priority="19" stopIfTrue="1" operator="lessThan">
      <formula>0</formula>
    </cfRule>
  </conditionalFormatting>
  <conditionalFormatting sqref="P10:P18">
    <cfRule type="cellIs" dxfId="67" priority="18" stopIfTrue="1" operator="lessThan">
      <formula>0</formula>
    </cfRule>
  </conditionalFormatting>
  <conditionalFormatting sqref="O12 O18">
    <cfRule type="cellIs" dxfId="34" priority="17" stopIfTrue="1" operator="lessThan">
      <formula>0</formula>
    </cfRule>
  </conditionalFormatting>
  <conditionalFormatting sqref="O13">
    <cfRule type="cellIs" dxfId="32" priority="16" stopIfTrue="1" operator="lessThan">
      <formula>0</formula>
    </cfRule>
  </conditionalFormatting>
  <conditionalFormatting sqref="O15">
    <cfRule type="cellIs" dxfId="30" priority="15" stopIfTrue="1" operator="lessThan">
      <formula>0</formula>
    </cfRule>
  </conditionalFormatting>
  <conditionalFormatting sqref="O14">
    <cfRule type="cellIs" dxfId="28" priority="14" stopIfTrue="1" operator="lessThan">
      <formula>0</formula>
    </cfRule>
  </conditionalFormatting>
  <conditionalFormatting sqref="O16">
    <cfRule type="cellIs" dxfId="26" priority="13" stopIfTrue="1" operator="lessThan">
      <formula>0</formula>
    </cfRule>
  </conditionalFormatting>
  <conditionalFormatting sqref="O10">
    <cfRule type="cellIs" dxfId="24" priority="12" stopIfTrue="1" operator="lessThan">
      <formula>0</formula>
    </cfRule>
  </conditionalFormatting>
  <conditionalFormatting sqref="P12 P18">
    <cfRule type="cellIs" dxfId="21" priority="11" stopIfTrue="1" operator="lessThan">
      <formula>0</formula>
    </cfRule>
  </conditionalFormatting>
  <conditionalFormatting sqref="P15">
    <cfRule type="cellIs" dxfId="19" priority="10" stopIfTrue="1" operator="lessThan">
      <formula>0</formula>
    </cfRule>
  </conditionalFormatting>
  <conditionalFormatting sqref="P14">
    <cfRule type="cellIs" dxfId="17" priority="9" stopIfTrue="1" operator="lessThan">
      <formula>0</formula>
    </cfRule>
  </conditionalFormatting>
  <conditionalFormatting sqref="P16">
    <cfRule type="cellIs" dxfId="15" priority="8" stopIfTrue="1" operator="lessThan">
      <formula>0</formula>
    </cfRule>
  </conditionalFormatting>
  <conditionalFormatting sqref="P10:P18">
    <cfRule type="cellIs" dxfId="13" priority="7" stopIfTrue="1" operator="lessThan">
      <formula>0</formula>
    </cfRule>
  </conditionalFormatting>
  <conditionalFormatting sqref="P12 P18">
    <cfRule type="cellIs" dxfId="11" priority="6" stopIfTrue="1" operator="lessThan">
      <formula>0</formula>
    </cfRule>
  </conditionalFormatting>
  <conditionalFormatting sqref="P13">
    <cfRule type="cellIs" dxfId="9" priority="5" stopIfTrue="1" operator="lessThan">
      <formula>0</formula>
    </cfRule>
  </conditionalFormatting>
  <conditionalFormatting sqref="P15">
    <cfRule type="cellIs" dxfId="7" priority="4" stopIfTrue="1" operator="lessThan">
      <formula>0</formula>
    </cfRule>
  </conditionalFormatting>
  <conditionalFormatting sqref="P14">
    <cfRule type="cellIs" dxfId="5" priority="3" stopIfTrue="1" operator="lessThan">
      <formula>0</formula>
    </cfRule>
  </conditionalFormatting>
  <conditionalFormatting sqref="P16">
    <cfRule type="cellIs" dxfId="3" priority="2" stopIfTrue="1" operator="lessThan">
      <formula>0</formula>
    </cfRule>
  </conditionalFormatting>
  <conditionalFormatting sqref="P10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2"/>
  <sheetViews>
    <sheetView showGridLines="0" topLeftCell="A7" workbookViewId="0">
      <selection activeCell="F22" sqref="F22"/>
    </sheetView>
  </sheetViews>
  <sheetFormatPr baseColWidth="10" defaultColWidth="11.453125" defaultRowHeight="14.5"/>
  <cols>
    <col min="1" max="1" width="1.7265625" style="84" customWidth="1"/>
    <col min="2" max="2" width="16.7265625" style="84" customWidth="1"/>
    <col min="3" max="4" width="21.7265625" style="84" customWidth="1"/>
    <col min="5" max="6" width="21" style="84" customWidth="1"/>
    <col min="7" max="7" width="4" style="84" customWidth="1"/>
    <col min="8" max="8" width="18.7265625" style="84" customWidth="1"/>
    <col min="9" max="9" width="22.26953125" style="84" customWidth="1"/>
    <col min="10" max="10" width="20.453125" style="84" bestFit="1" customWidth="1"/>
    <col min="11" max="11" width="23.81640625" style="84" customWidth="1"/>
    <col min="12" max="12" width="21.26953125" style="84" customWidth="1"/>
    <col min="13" max="13" width="26.453125" style="84" customWidth="1"/>
    <col min="14" max="16384" width="11.453125" style="84"/>
  </cols>
  <sheetData>
    <row r="1" spans="2:15" ht="18.5">
      <c r="D1" s="85"/>
    </row>
    <row r="2" spans="2:15" ht="18.5">
      <c r="B2" s="83" t="s">
        <v>58</v>
      </c>
      <c r="D2" s="38" t="s">
        <v>79</v>
      </c>
      <c r="E2" s="38"/>
    </row>
    <row r="4" spans="2:15" ht="30" customHeight="1">
      <c r="B4" s="164" t="s">
        <v>51</v>
      </c>
      <c r="C4" s="164"/>
      <c r="D4" s="164"/>
      <c r="E4" s="164"/>
      <c r="F4" s="164"/>
    </row>
    <row r="5" spans="2:15" ht="15" customHeight="1">
      <c r="C5" s="165" t="s">
        <v>13</v>
      </c>
      <c r="D5" s="165"/>
      <c r="E5" s="165"/>
      <c r="F5" s="165"/>
      <c r="G5" s="6"/>
      <c r="N5" s="6"/>
      <c r="O5" s="6"/>
    </row>
    <row r="6" spans="2:15" ht="48" customHeight="1">
      <c r="B6" s="184" t="s">
        <v>0</v>
      </c>
      <c r="C6" s="164" t="s">
        <v>2</v>
      </c>
      <c r="D6" s="164"/>
      <c r="E6" s="164"/>
      <c r="F6" s="164"/>
    </row>
    <row r="7" spans="2:15" ht="48" customHeight="1">
      <c r="B7" s="185"/>
      <c r="C7" s="150">
        <v>2021</v>
      </c>
      <c r="D7" s="150">
        <v>2020</v>
      </c>
      <c r="E7" s="150" t="s">
        <v>74</v>
      </c>
      <c r="F7" s="150" t="s">
        <v>52</v>
      </c>
    </row>
    <row r="8" spans="2:15" ht="15.5">
      <c r="B8" s="23">
        <v>44197</v>
      </c>
      <c r="C8" s="149">
        <v>26717319.000000004</v>
      </c>
      <c r="D8" s="149">
        <v>31303446.59</v>
      </c>
      <c r="E8" s="110">
        <f>+(C8-D8)/D8*100</f>
        <v>-14.650551583240201</v>
      </c>
      <c r="F8" s="105">
        <v>-32.94</v>
      </c>
    </row>
    <row r="9" spans="2:15" ht="15.5">
      <c r="B9" s="23">
        <v>44228</v>
      </c>
      <c r="C9" s="135">
        <v>244990045.25</v>
      </c>
      <c r="D9" s="135">
        <v>75606776.299999997</v>
      </c>
      <c r="E9" s="47">
        <f>+(C9-D9)/D9*100</f>
        <v>224.03186227369937</v>
      </c>
      <c r="F9" s="47">
        <f>+(C9/C8-1)*100</f>
        <v>816.97091781551876</v>
      </c>
    </row>
    <row r="10" spans="2:15" ht="15.5">
      <c r="B10" s="23">
        <v>44256</v>
      </c>
      <c r="C10" s="130">
        <v>64946182.420000009</v>
      </c>
      <c r="D10" s="149">
        <v>57476178.490000002</v>
      </c>
      <c r="E10" s="110">
        <f>+(C10-D10)/D10*100</f>
        <v>12.996695546311724</v>
      </c>
      <c r="F10" s="110">
        <f>+(C10/C9-1)*100</f>
        <v>-73.490276980958271</v>
      </c>
    </row>
    <row r="11" spans="2:15" ht="15.5">
      <c r="B11" s="23">
        <v>44287</v>
      </c>
      <c r="C11" s="135">
        <v>44585041.689999998</v>
      </c>
      <c r="D11" s="135">
        <v>60702086.640000001</v>
      </c>
      <c r="E11" s="138">
        <f>+(C11-D11)/D11*100</f>
        <v>-26.551055889699153</v>
      </c>
      <c r="F11" s="138">
        <f>+(C11/C10-1)*100</f>
        <v>-31.350789178533532</v>
      </c>
    </row>
    <row r="12" spans="2:15" ht="15.5">
      <c r="B12" s="23">
        <v>44317</v>
      </c>
      <c r="C12" s="130">
        <v>40170709.93</v>
      </c>
      <c r="D12" s="149">
        <v>55278337.450000003</v>
      </c>
      <c r="E12" s="110">
        <f>+(C12-D12)/D12*100</f>
        <v>-27.330104733459205</v>
      </c>
      <c r="F12" s="110">
        <f>+(C12/C11-1)*100</f>
        <v>-9.9009254958038806</v>
      </c>
    </row>
    <row r="13" spans="2:15" ht="15.5">
      <c r="B13" s="23">
        <v>44348</v>
      </c>
      <c r="C13" s="135">
        <v>46204855.740000002</v>
      </c>
      <c r="D13" s="135">
        <v>39798907.280000001</v>
      </c>
      <c r="E13" s="47">
        <f>+(C13-D13)/D13*100</f>
        <v>16.095789803804887</v>
      </c>
      <c r="F13" s="47">
        <f>+(C13/C12-1)*100</f>
        <v>15.021257579253344</v>
      </c>
    </row>
    <row r="14" spans="2:15" ht="15.5">
      <c r="B14" s="23">
        <v>44378</v>
      </c>
      <c r="C14" s="130">
        <v>52569097.030000001</v>
      </c>
      <c r="D14" s="149">
        <v>39105581.859999999</v>
      </c>
      <c r="E14" s="105">
        <f>+(C14-D14)/D14*100</f>
        <v>34.428627652696946</v>
      </c>
      <c r="F14" s="105">
        <f>+(C14/C13-1)*100</f>
        <v>13.773966367977231</v>
      </c>
    </row>
    <row r="15" spans="2:15" ht="15.5">
      <c r="B15" s="23">
        <v>44409</v>
      </c>
      <c r="C15" s="135">
        <v>59763367.759999998</v>
      </c>
      <c r="D15" s="135">
        <v>40009548.090000004</v>
      </c>
      <c r="E15" s="47">
        <f>+(C15-D15)/D15*100</f>
        <v>49.372763785195737</v>
      </c>
      <c r="F15" s="47">
        <f>+(C15/C14-1)*100</f>
        <v>13.685361051368993</v>
      </c>
    </row>
    <row r="16" spans="2:15" ht="15.5">
      <c r="B16" s="23">
        <v>44440</v>
      </c>
      <c r="C16" s="130">
        <v>50809650.450000003</v>
      </c>
      <c r="D16" s="149">
        <v>32334449.690000001</v>
      </c>
      <c r="E16" s="105">
        <f>+(C16-D16)/D16*100</f>
        <v>57.137823396183492</v>
      </c>
      <c r="F16" s="105">
        <f>+(C16/C15-1)*100</f>
        <v>-14.981949052731892</v>
      </c>
    </row>
    <row r="17" spans="2:6" ht="15.5">
      <c r="B17" s="23">
        <v>44470</v>
      </c>
      <c r="C17" s="135">
        <v>41028636.280000001</v>
      </c>
      <c r="D17" s="135">
        <v>39298157.659999996</v>
      </c>
      <c r="E17" s="138">
        <f>+(C17-D17)/D17*100</f>
        <v>4.4034599152758469</v>
      </c>
      <c r="F17" s="138">
        <f>+(C17/C16-1)*100</f>
        <v>-19.250307930429777</v>
      </c>
    </row>
    <row r="18" spans="2:6" ht="15.5">
      <c r="B18" s="23">
        <v>44501</v>
      </c>
      <c r="C18" s="130">
        <v>45231335.009999998</v>
      </c>
      <c r="D18" s="149">
        <v>38314657.049999997</v>
      </c>
      <c r="E18" s="48">
        <f>+(C18-D18)/D18*100</f>
        <v>18.052302937160185</v>
      </c>
      <c r="F18" s="48">
        <f>+(C18/C17-1)*100</f>
        <v>10.243330295744357</v>
      </c>
    </row>
    <row r="19" spans="2:6" ht="15.5">
      <c r="B19" s="23">
        <v>44531</v>
      </c>
      <c r="C19" s="57"/>
      <c r="D19" s="57"/>
      <c r="E19" s="58"/>
      <c r="F19" s="58"/>
    </row>
    <row r="20" spans="2:6" ht="35.15" customHeight="1">
      <c r="B20" s="24" t="s">
        <v>29</v>
      </c>
      <c r="C20" s="89">
        <f>SUM(C8:C19)</f>
        <v>717016240.56000006</v>
      </c>
      <c r="D20" s="89">
        <f>SUM(D8:D19)</f>
        <v>509228127.10000008</v>
      </c>
      <c r="E20" s="4"/>
      <c r="F20" s="4"/>
    </row>
    <row r="21" spans="2:6">
      <c r="C21" s="94"/>
      <c r="D21" s="94"/>
    </row>
    <row r="22" spans="2:6" ht="35.15" customHeight="1">
      <c r="B22" s="15" t="s">
        <v>50</v>
      </c>
      <c r="C22" s="89">
        <f>+AVERAGE(C8:C19)</f>
        <v>65183294.596363641</v>
      </c>
      <c r="D22" s="89">
        <f>+AVERAGE(D8:D19)</f>
        <v>46293466.100000009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66" priority="36" stopIfTrue="1" operator="lessThan">
      <formula>0</formula>
    </cfRule>
  </conditionalFormatting>
  <conditionalFormatting sqref="E10 E12">
    <cfRule type="cellIs" dxfId="65" priority="35" stopIfTrue="1" operator="lessThan">
      <formula>0</formula>
    </cfRule>
  </conditionalFormatting>
  <conditionalFormatting sqref="E11">
    <cfRule type="cellIs" dxfId="64" priority="16" stopIfTrue="1" operator="lessThan">
      <formula>0</formula>
    </cfRule>
  </conditionalFormatting>
  <conditionalFormatting sqref="F11">
    <cfRule type="cellIs" dxfId="63" priority="5" stopIfTrue="1" operator="lessThan">
      <formula>0</formula>
    </cfRule>
  </conditionalFormatting>
  <conditionalFormatting sqref="E16">
    <cfRule type="cellIs" dxfId="62" priority="8" stopIfTrue="1" operator="lessThan">
      <formula>0</formula>
    </cfRule>
  </conditionalFormatting>
  <conditionalFormatting sqref="E14">
    <cfRule type="cellIs" dxfId="61" priority="9" stopIfTrue="1" operator="lessThan">
      <formula>0</formula>
    </cfRule>
  </conditionalFormatting>
  <conditionalFormatting sqref="F10 F12">
    <cfRule type="cellIs" dxfId="60" priority="6" stopIfTrue="1" operator="lessThan">
      <formula>0</formula>
    </cfRule>
  </conditionalFormatting>
  <conditionalFormatting sqref="E18">
    <cfRule type="cellIs" dxfId="59" priority="10" stopIfTrue="1" operator="lessThan">
      <formula>0</formula>
    </cfRule>
  </conditionalFormatting>
  <conditionalFormatting sqref="F14">
    <cfRule type="cellIs" dxfId="58" priority="3" stopIfTrue="1" operator="lessThan">
      <formula>0</formula>
    </cfRule>
  </conditionalFormatting>
  <conditionalFormatting sqref="E17">
    <cfRule type="cellIs" dxfId="57" priority="7" stopIfTrue="1" operator="lessThan">
      <formula>0</formula>
    </cfRule>
  </conditionalFormatting>
  <conditionalFormatting sqref="F18">
    <cfRule type="cellIs" dxfId="56" priority="4" stopIfTrue="1" operator="lessThan">
      <formula>0</formula>
    </cfRule>
  </conditionalFormatting>
  <conditionalFormatting sqref="F16">
    <cfRule type="cellIs" dxfId="55" priority="2" stopIfTrue="1" operator="lessThan">
      <formula>0</formula>
    </cfRule>
  </conditionalFormatting>
  <conditionalFormatting sqref="F17">
    <cfRule type="cellIs" dxfId="5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showGridLines="0" topLeftCell="A5" workbookViewId="0">
      <selection activeCell="F8" sqref="F8"/>
    </sheetView>
  </sheetViews>
  <sheetFormatPr baseColWidth="10" defaultRowHeight="14.5"/>
  <cols>
    <col min="1" max="1" width="1.7265625" customWidth="1"/>
    <col min="2" max="2" width="16.7265625" customWidth="1"/>
    <col min="3" max="3" width="23.81640625" customWidth="1"/>
    <col min="4" max="6" width="21.7265625" customWidth="1"/>
    <col min="7" max="7" width="16.7265625" customWidth="1"/>
    <col min="8" max="8" width="18.26953125" customWidth="1"/>
    <col min="9" max="9" width="13.453125" customWidth="1"/>
  </cols>
  <sheetData>
    <row r="2" spans="2:6" s="84" customFormat="1" ht="18.5">
      <c r="B2" s="83" t="s">
        <v>58</v>
      </c>
      <c r="D2" s="38" t="s">
        <v>79</v>
      </c>
      <c r="E2" s="38"/>
    </row>
    <row r="3" spans="2:6" ht="18.5">
      <c r="B3" s="9"/>
      <c r="E3" s="10"/>
    </row>
    <row r="4" spans="2:6" ht="30" customHeight="1">
      <c r="B4" s="164" t="s">
        <v>53</v>
      </c>
      <c r="C4" s="164"/>
      <c r="D4" s="164"/>
      <c r="E4" s="164"/>
      <c r="F4" s="164"/>
    </row>
    <row r="5" spans="2:6" ht="15" customHeight="1">
      <c r="C5" s="178" t="s">
        <v>13</v>
      </c>
      <c r="D5" s="178"/>
      <c r="E5" s="178"/>
      <c r="F5" s="178"/>
    </row>
    <row r="6" spans="2:6" ht="48" customHeight="1">
      <c r="B6" s="184" t="s">
        <v>0</v>
      </c>
      <c r="C6" s="164" t="s">
        <v>3</v>
      </c>
      <c r="D6" s="164"/>
      <c r="E6" s="164"/>
      <c r="F6" s="164"/>
    </row>
    <row r="7" spans="2:6" ht="48" customHeight="1">
      <c r="B7" s="185"/>
      <c r="C7" s="68">
        <v>2021</v>
      </c>
      <c r="D7" s="68">
        <v>2020</v>
      </c>
      <c r="E7" s="150" t="s">
        <v>74</v>
      </c>
      <c r="F7" s="150" t="s">
        <v>52</v>
      </c>
    </row>
    <row r="8" spans="2:6" ht="15.5">
      <c r="B8" s="23">
        <v>44197</v>
      </c>
      <c r="C8" s="95">
        <v>53758851.929999992</v>
      </c>
      <c r="D8" s="95">
        <v>49855479.93</v>
      </c>
      <c r="E8" s="66">
        <f>+(C8-D8)/D8*100</f>
        <v>7.8293740336680226</v>
      </c>
      <c r="F8" s="49">
        <v>-36.159999999999997</v>
      </c>
    </row>
    <row r="9" spans="2:6" ht="15.5">
      <c r="B9" s="23">
        <v>44228</v>
      </c>
      <c r="C9" s="93">
        <v>73660448.289999992</v>
      </c>
      <c r="D9" s="93">
        <v>46258065.840000004</v>
      </c>
      <c r="E9" s="67">
        <f>+(C9-D9)/D9*100</f>
        <v>59.238063573130987</v>
      </c>
      <c r="F9" s="67">
        <f>+(C9/C8-1)*100</f>
        <v>37.020129049470938</v>
      </c>
    </row>
    <row r="10" spans="2:6" ht="15.5">
      <c r="B10" s="23">
        <v>44256</v>
      </c>
      <c r="C10" s="158">
        <v>389920587.94</v>
      </c>
      <c r="D10" s="95">
        <v>86745510.280000001</v>
      </c>
      <c r="E10" s="66">
        <f>+(C10-D10)/D10*100</f>
        <v>349.49944577120078</v>
      </c>
      <c r="F10" s="66">
        <f t="shared" ref="F10:F18" si="0">+(C10/C9-1)*100</f>
        <v>429.34864909440813</v>
      </c>
    </row>
    <row r="11" spans="2:6" ht="15.5">
      <c r="B11" s="23">
        <v>44287</v>
      </c>
      <c r="C11" s="93">
        <v>132544403.19000004</v>
      </c>
      <c r="D11" s="93">
        <v>74189763.090000004</v>
      </c>
      <c r="E11" s="67">
        <f t="shared" ref="E8:E18" si="1">+(C11-D11)/D11*100</f>
        <v>78.655919185521199</v>
      </c>
      <c r="F11" s="67">
        <f t="shared" si="0"/>
        <v>-66.007333982991526</v>
      </c>
    </row>
    <row r="12" spans="2:6" ht="15.5">
      <c r="B12" s="23">
        <v>44317</v>
      </c>
      <c r="C12" s="92">
        <v>111427886.45999999</v>
      </c>
      <c r="D12" s="95">
        <v>178196639.38999999</v>
      </c>
      <c r="E12" s="66">
        <f t="shared" si="1"/>
        <v>-37.469142604799828</v>
      </c>
      <c r="F12" s="66">
        <f t="shared" si="0"/>
        <v>-15.931654767595049</v>
      </c>
    </row>
    <row r="13" spans="2:6" ht="15.5">
      <c r="B13" s="23">
        <v>44348</v>
      </c>
      <c r="C13" s="93">
        <v>135226485.88</v>
      </c>
      <c r="D13" s="93">
        <v>98690225.819999993</v>
      </c>
      <c r="E13" s="67">
        <f t="shared" si="1"/>
        <v>37.021153570605954</v>
      </c>
      <c r="F13" s="67">
        <f t="shared" si="0"/>
        <v>21.357848718187022</v>
      </c>
    </row>
    <row r="14" spans="2:6" ht="15.5">
      <c r="B14" s="23">
        <v>44378</v>
      </c>
      <c r="C14" s="92">
        <v>153333969.81</v>
      </c>
      <c r="D14" s="95">
        <v>101249802.09999999</v>
      </c>
      <c r="E14" s="66">
        <f t="shared" si="1"/>
        <v>51.44125383925072</v>
      </c>
      <c r="F14" s="66">
        <f t="shared" si="0"/>
        <v>13.390486199625551</v>
      </c>
    </row>
    <row r="15" spans="2:6" ht="15.5">
      <c r="B15" s="23">
        <v>44409</v>
      </c>
      <c r="C15" s="93">
        <v>174704030.90000001</v>
      </c>
      <c r="D15" s="93">
        <v>91091852.930000007</v>
      </c>
      <c r="E15" s="67">
        <f t="shared" si="1"/>
        <v>91.788865063763936</v>
      </c>
      <c r="F15" s="67">
        <f t="shared" si="0"/>
        <v>13.936938511720642</v>
      </c>
    </row>
    <row r="16" spans="2:6" ht="15.5">
      <c r="B16" s="23">
        <v>44440</v>
      </c>
      <c r="C16" s="92">
        <v>142773204.63</v>
      </c>
      <c r="D16" s="95">
        <v>78706756.209999993</v>
      </c>
      <c r="E16" s="66">
        <f t="shared" si="1"/>
        <v>81.398918599900469</v>
      </c>
      <c r="F16" s="66">
        <f t="shared" si="0"/>
        <v>-18.277097617900473</v>
      </c>
    </row>
    <row r="17" spans="2:8" ht="15.5">
      <c r="B17" s="23">
        <v>44470</v>
      </c>
      <c r="C17" s="93">
        <v>139239679.19999999</v>
      </c>
      <c r="D17" s="93">
        <v>87065928.920000002</v>
      </c>
      <c r="E17" s="67">
        <f t="shared" si="1"/>
        <v>59.924416964458651</v>
      </c>
      <c r="F17" s="67">
        <f t="shared" si="0"/>
        <v>-2.4749219849461435</v>
      </c>
    </row>
    <row r="18" spans="2:8" ht="15.5">
      <c r="B18" s="23">
        <v>44501</v>
      </c>
      <c r="C18" s="92">
        <v>146580739.75</v>
      </c>
      <c r="D18" s="95">
        <v>80998393.519999996</v>
      </c>
      <c r="E18" s="66">
        <f t="shared" si="1"/>
        <v>80.967465377947917</v>
      </c>
      <c r="F18" s="66">
        <f>+(C18/C17-1)*100</f>
        <v>5.2722475318659034</v>
      </c>
    </row>
    <row r="19" spans="2:8" ht="15.5">
      <c r="B19" s="23">
        <v>44531</v>
      </c>
      <c r="C19" s="57"/>
      <c r="D19" s="57"/>
      <c r="E19" s="67"/>
      <c r="F19" s="67"/>
    </row>
    <row r="20" spans="2:8" ht="28">
      <c r="B20" s="24" t="s">
        <v>29</v>
      </c>
      <c r="C20" s="98">
        <f>SUM(C8:C19)</f>
        <v>1653170287.9800003</v>
      </c>
      <c r="D20" s="98">
        <f>SUM(D8:D19)</f>
        <v>973048418.02999985</v>
      </c>
      <c r="E20" s="5"/>
      <c r="F20" s="5"/>
    </row>
    <row r="21" spans="2:8">
      <c r="C21" s="99"/>
      <c r="D21" s="99"/>
      <c r="H21" s="99"/>
    </row>
    <row r="22" spans="2:8" ht="35.15" customHeight="1">
      <c r="B22" s="15" t="s">
        <v>50</v>
      </c>
      <c r="C22" s="89">
        <f>+AVERAGE(C8:C19)</f>
        <v>150288207.99818185</v>
      </c>
      <c r="D22" s="89">
        <f>+AVERAGE(D8:D19)</f>
        <v>88458947.093636349</v>
      </c>
      <c r="E22" s="2"/>
      <c r="F22" s="2"/>
      <c r="H22" s="99"/>
    </row>
    <row r="23" spans="2:8">
      <c r="C23" s="99"/>
      <c r="H23" s="99"/>
    </row>
  </sheetData>
  <mergeCells count="4">
    <mergeCell ref="B6:B7"/>
    <mergeCell ref="C6:F6"/>
    <mergeCell ref="B4:F4"/>
    <mergeCell ref="C5:F5"/>
  </mergeCells>
  <conditionalFormatting sqref="E18">
    <cfRule type="cellIs" dxfId="53" priority="13" stopIfTrue="1" operator="lessThan">
      <formula>0</formula>
    </cfRule>
  </conditionalFormatting>
  <conditionalFormatting sqref="E8:F8">
    <cfRule type="cellIs" dxfId="52" priority="17" stopIfTrue="1" operator="lessThan">
      <formula>0</formula>
    </cfRule>
  </conditionalFormatting>
  <conditionalFormatting sqref="E10 E12">
    <cfRule type="cellIs" dxfId="51" priority="16" stopIfTrue="1" operator="lessThan">
      <formula>0</formula>
    </cfRule>
  </conditionalFormatting>
  <conditionalFormatting sqref="E14">
    <cfRule type="cellIs" dxfId="50" priority="10" stopIfTrue="1" operator="lessThan">
      <formula>0</formula>
    </cfRule>
  </conditionalFormatting>
  <conditionalFormatting sqref="E16">
    <cfRule type="cellIs" dxfId="49" priority="5" stopIfTrue="1" operator="lessThan">
      <formula>0</formula>
    </cfRule>
  </conditionalFormatting>
  <conditionalFormatting sqref="F18">
    <cfRule type="cellIs" dxfId="48" priority="3" stopIfTrue="1" operator="lessThan">
      <formula>0</formula>
    </cfRule>
  </conditionalFormatting>
  <conditionalFormatting sqref="F14">
    <cfRule type="cellIs" dxfId="47" priority="2" stopIfTrue="1" operator="lessThan">
      <formula>0</formula>
    </cfRule>
  </conditionalFormatting>
  <conditionalFormatting sqref="F10 F12">
    <cfRule type="cellIs" dxfId="46" priority="4" stopIfTrue="1" operator="lessThan">
      <formula>0</formula>
    </cfRule>
  </conditionalFormatting>
  <conditionalFormatting sqref="F16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showGridLines="0" topLeftCell="A7" workbookViewId="0">
      <selection activeCell="F19" sqref="F19"/>
    </sheetView>
  </sheetViews>
  <sheetFormatPr baseColWidth="10" defaultRowHeight="14.5"/>
  <cols>
    <col min="1" max="1" width="1.7265625" customWidth="1"/>
    <col min="2" max="2" width="16.7265625" customWidth="1"/>
    <col min="3" max="6" width="21.7265625" customWidth="1"/>
    <col min="7" max="7" width="15.54296875" customWidth="1"/>
    <col min="8" max="8" width="14.26953125" customWidth="1"/>
  </cols>
  <sheetData>
    <row r="2" spans="2:6" ht="18.5">
      <c r="B2" s="39" t="s">
        <v>58</v>
      </c>
      <c r="E2" s="38" t="s">
        <v>79</v>
      </c>
    </row>
    <row r="5" spans="2:6" ht="30" customHeight="1">
      <c r="B5" s="164" t="s">
        <v>54</v>
      </c>
      <c r="C5" s="164"/>
      <c r="D5" s="164"/>
      <c r="E5" s="164"/>
      <c r="F5" s="164"/>
    </row>
    <row r="6" spans="2:6" ht="15" customHeight="1">
      <c r="C6" s="178" t="s">
        <v>13</v>
      </c>
      <c r="D6" s="178"/>
      <c r="E6" s="178"/>
      <c r="F6" s="178"/>
    </row>
    <row r="7" spans="2:6" ht="48" customHeight="1">
      <c r="B7" s="184" t="s">
        <v>0</v>
      </c>
      <c r="C7" s="164" t="s">
        <v>55</v>
      </c>
      <c r="D7" s="164"/>
      <c r="E7" s="164"/>
      <c r="F7" s="164"/>
    </row>
    <row r="8" spans="2:6" ht="48" customHeight="1">
      <c r="B8" s="185"/>
      <c r="C8" s="68">
        <v>2021</v>
      </c>
      <c r="D8" s="68">
        <v>2020</v>
      </c>
      <c r="E8" s="150" t="s">
        <v>74</v>
      </c>
      <c r="F8" s="150" t="s">
        <v>52</v>
      </c>
    </row>
    <row r="9" spans="2:6" ht="15.5">
      <c r="B9" s="23">
        <v>44197</v>
      </c>
      <c r="C9" s="95">
        <v>89026302.219999984</v>
      </c>
      <c r="D9" s="95">
        <v>62723994.210000001</v>
      </c>
      <c r="E9" s="66">
        <f t="shared" ref="E9:E19" si="0">+(C9-D9)/D9*100</f>
        <v>41.933407368701403</v>
      </c>
      <c r="F9" s="49">
        <v>8.3000000000000007</v>
      </c>
    </row>
    <row r="10" spans="2:6" ht="15.5">
      <c r="B10" s="23">
        <v>44228</v>
      </c>
      <c r="C10" s="93">
        <v>84374922.929999992</v>
      </c>
      <c r="D10" s="93">
        <v>59232990.299999997</v>
      </c>
      <c r="E10" s="67">
        <f t="shared" si="0"/>
        <v>42.445827068095866</v>
      </c>
      <c r="F10" s="67">
        <f>+(C10/C9-1)*100</f>
        <v>-5.2247247993133517</v>
      </c>
    </row>
    <row r="11" spans="2:6" ht="15.5">
      <c r="B11" s="23">
        <v>44256</v>
      </c>
      <c r="C11" s="92">
        <v>121194255</v>
      </c>
      <c r="D11" s="95">
        <v>53642501.25</v>
      </c>
      <c r="E11" s="66">
        <f t="shared" ref="E11" si="1">+(C11-D11)/D11*100</f>
        <v>125.92953754183863</v>
      </c>
      <c r="F11" s="66">
        <f t="shared" ref="F11:F19" si="2">+(C11/C10-1)*100</f>
        <v>43.637766757483675</v>
      </c>
    </row>
    <row r="12" spans="2:6" ht="15.5">
      <c r="B12" s="23">
        <v>44287</v>
      </c>
      <c r="C12" s="93">
        <v>105053365.31000003</v>
      </c>
      <c r="D12" s="93">
        <v>44254413.689999998</v>
      </c>
      <c r="E12" s="67">
        <f t="shared" si="0"/>
        <v>137.38505733211994</v>
      </c>
      <c r="F12" s="67">
        <f t="shared" si="2"/>
        <v>-13.318197046551393</v>
      </c>
    </row>
    <row r="13" spans="2:6" ht="15.5">
      <c r="B13" s="23">
        <v>44317</v>
      </c>
      <c r="C13" s="92">
        <v>91442240.870000005</v>
      </c>
      <c r="D13" s="95">
        <f>604889+47409367.9</f>
        <v>48014256.899999999</v>
      </c>
      <c r="E13" s="66">
        <f t="shared" si="0"/>
        <v>90.448101822023631</v>
      </c>
      <c r="F13" s="66">
        <f t="shared" si="2"/>
        <v>-12.956390687566465</v>
      </c>
    </row>
    <row r="14" spans="2:6" ht="15.5">
      <c r="B14" s="23">
        <v>44348</v>
      </c>
      <c r="C14" s="93">
        <v>101774331.68000001</v>
      </c>
      <c r="D14" s="93">
        <v>61729561.789999999</v>
      </c>
      <c r="E14" s="67">
        <f t="shared" si="0"/>
        <v>64.871301089467863</v>
      </c>
      <c r="F14" s="67">
        <f t="shared" si="2"/>
        <v>11.299035010186099</v>
      </c>
    </row>
    <row r="15" spans="2:6" ht="15.5">
      <c r="B15" s="23">
        <v>44378</v>
      </c>
      <c r="C15" s="158">
        <v>107833321.61999999</v>
      </c>
      <c r="D15" s="95">
        <v>57241048.090000004</v>
      </c>
      <c r="E15" s="66">
        <f t="shared" si="0"/>
        <v>88.384603738306538</v>
      </c>
      <c r="F15" s="66">
        <f t="shared" si="2"/>
        <v>5.9533576295550894</v>
      </c>
    </row>
    <row r="16" spans="2:6" ht="15.5">
      <c r="B16" s="23">
        <v>44409</v>
      </c>
      <c r="C16" s="93">
        <v>111365011.45999999</v>
      </c>
      <c r="D16" s="93">
        <v>64317009.850000001</v>
      </c>
      <c r="E16" s="67">
        <f t="shared" si="0"/>
        <v>73.150169324919247</v>
      </c>
      <c r="F16" s="67">
        <f t="shared" si="2"/>
        <v>3.2751377653426283</v>
      </c>
    </row>
    <row r="17" spans="2:6" ht="15.5">
      <c r="B17" s="23">
        <v>44440</v>
      </c>
      <c r="C17" s="92">
        <v>116892550.08</v>
      </c>
      <c r="D17" s="95">
        <v>62234367.789999999</v>
      </c>
      <c r="E17" s="66">
        <f t="shared" si="0"/>
        <v>87.826363841977738</v>
      </c>
      <c r="F17" s="66">
        <f t="shared" si="2"/>
        <v>4.9634427793197711</v>
      </c>
    </row>
    <row r="18" spans="2:6" ht="15.5">
      <c r="B18" s="23">
        <v>44470</v>
      </c>
      <c r="C18" s="93">
        <v>139825144.66999999</v>
      </c>
      <c r="D18" s="93">
        <v>66929137.869999997</v>
      </c>
      <c r="E18" s="67">
        <f t="shared" si="0"/>
        <v>108.91520363162269</v>
      </c>
      <c r="F18" s="67">
        <f>+(C18/C17-1)*100</f>
        <v>19.618525367361016</v>
      </c>
    </row>
    <row r="19" spans="2:6" ht="15.5">
      <c r="B19" s="23">
        <v>44501</v>
      </c>
      <c r="C19" s="92">
        <v>120400190.29000001</v>
      </c>
      <c r="D19" s="95">
        <v>69630452.069999993</v>
      </c>
      <c r="E19" s="66">
        <f>+(C19-D19)/D19*100</f>
        <v>72.913124517647589</v>
      </c>
      <c r="F19" s="66">
        <f>+(C19/C18-1)*100</f>
        <v>-13.892318456629981</v>
      </c>
    </row>
    <row r="20" spans="2:6" ht="15.5">
      <c r="B20" s="23">
        <v>44531</v>
      </c>
      <c r="C20" s="57"/>
      <c r="D20" s="57"/>
      <c r="E20" s="67"/>
      <c r="F20" s="67"/>
    </row>
    <row r="21" spans="2:6" ht="28">
      <c r="B21" s="24" t="s">
        <v>29</v>
      </c>
      <c r="C21" s="89">
        <f>SUM(C9:C20)</f>
        <v>1189181636.1300001</v>
      </c>
      <c r="D21" s="89">
        <f>SUM(D9:D20)</f>
        <v>649949733.80999994</v>
      </c>
      <c r="E21" s="5"/>
      <c r="F21" s="5"/>
    </row>
    <row r="22" spans="2:6">
      <c r="C22" s="99"/>
      <c r="D22" s="99"/>
    </row>
    <row r="23" spans="2:6" ht="27">
      <c r="B23" s="15" t="s">
        <v>50</v>
      </c>
      <c r="C23" s="89">
        <f>+AVERAGE(C9:C20)</f>
        <v>108107421.46636365</v>
      </c>
      <c r="D23" s="89">
        <f>+AVERAGE(D9:D20)</f>
        <v>59086339.43727272</v>
      </c>
      <c r="E23" s="2"/>
      <c r="F23" s="2"/>
    </row>
    <row r="25" spans="2:6">
      <c r="C25" s="99"/>
    </row>
  </sheetData>
  <mergeCells count="4">
    <mergeCell ref="B5:F5"/>
    <mergeCell ref="B7:B8"/>
    <mergeCell ref="C7:F7"/>
    <mergeCell ref="C6:F6"/>
  </mergeCells>
  <conditionalFormatting sqref="E19">
    <cfRule type="cellIs" dxfId="44" priority="10" stopIfTrue="1" operator="lessThan">
      <formula>0</formula>
    </cfRule>
  </conditionalFormatting>
  <conditionalFormatting sqref="E9:F9">
    <cfRule type="cellIs" dxfId="43" priority="14" stopIfTrue="1" operator="lessThan">
      <formula>0</formula>
    </cfRule>
  </conditionalFormatting>
  <conditionalFormatting sqref="E11 E13">
    <cfRule type="cellIs" dxfId="42" priority="13" stopIfTrue="1" operator="lessThan">
      <formula>0</formula>
    </cfRule>
  </conditionalFormatting>
  <conditionalFormatting sqref="E15">
    <cfRule type="cellIs" dxfId="41" priority="8" stopIfTrue="1" operator="lessThan">
      <formula>0</formula>
    </cfRule>
  </conditionalFormatting>
  <conditionalFormatting sqref="E17">
    <cfRule type="cellIs" dxfId="40" priority="6" stopIfTrue="1" operator="lessThan">
      <formula>0</formula>
    </cfRule>
  </conditionalFormatting>
  <conditionalFormatting sqref="F19">
    <cfRule type="cellIs" dxfId="39" priority="3" stopIfTrue="1" operator="lessThan">
      <formula>0</formula>
    </cfRule>
  </conditionalFormatting>
  <conditionalFormatting sqref="F11 F13">
    <cfRule type="cellIs" dxfId="38" priority="4" stopIfTrue="1" operator="lessThan">
      <formula>0</formula>
    </cfRule>
  </conditionalFormatting>
  <conditionalFormatting sqref="F15">
    <cfRule type="cellIs" dxfId="37" priority="2" stopIfTrue="1" operator="lessThan">
      <formula>0</formula>
    </cfRule>
  </conditionalFormatting>
  <conditionalFormatting sqref="F17">
    <cfRule type="cellIs" dxfId="3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Laura Garcia</cp:lastModifiedBy>
  <dcterms:created xsi:type="dcterms:W3CDTF">2020-06-22T13:36:33Z</dcterms:created>
  <dcterms:modified xsi:type="dcterms:W3CDTF">2021-12-03T18:46:28Z</dcterms:modified>
</cp:coreProperties>
</file>