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garcia\Documents\Año 2021\1.1.Subdirección de Control de Gestión\3.Área de Análisis de Gestión Tributaria\Estadística\Marzo 2021\Informe Web\"/>
    </mc:Choice>
  </mc:AlternateContent>
  <xr:revisionPtr revIDLastSave="0" documentId="13_ncr:1_{92A21374-255B-4C64-A547-A5115CF497E9}" xr6:coauthVersionLast="46" xr6:coauthVersionMax="46" xr10:uidLastSave="{00000000-0000-0000-0000-000000000000}"/>
  <bookViews>
    <workbookView xWindow="-120" yWindow="-120" windowWidth="20730" windowHeight="11160" xr2:uid="{B45A057C-D401-4C25-9C54-F2F5AC7A7491}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definedNames>
    <definedName name="_xlnm.Print_Area" localSheetId="3">'Rec Comparativa mes y año ant'!$B$1:$K$42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F10" i="4"/>
  <c r="D10" i="4"/>
  <c r="F10" i="2"/>
  <c r="G7" i="2"/>
  <c r="F7" i="2"/>
  <c r="E11" i="9"/>
  <c r="E10" i="8"/>
  <c r="E10" i="5"/>
  <c r="P10" i="4"/>
  <c r="M10" i="4"/>
  <c r="M9" i="4"/>
  <c r="L9" i="4" s="1"/>
  <c r="L10" i="4"/>
  <c r="J10" i="4"/>
  <c r="F9" i="4"/>
  <c r="D9" i="4"/>
  <c r="G10" i="4"/>
  <c r="J10" i="1"/>
  <c r="H10" i="1"/>
  <c r="E15" i="2" l="1"/>
  <c r="F16" i="2"/>
  <c r="F17" i="2"/>
  <c r="F18" i="2"/>
  <c r="E10" i="9" l="1"/>
  <c r="E9" i="8"/>
  <c r="E9" i="5"/>
  <c r="P9" i="4"/>
  <c r="O9" i="4"/>
  <c r="J9" i="4"/>
  <c r="G9" i="4"/>
  <c r="I15" i="2"/>
  <c r="J8" i="2"/>
  <c r="D15" i="2"/>
  <c r="J9" i="1"/>
  <c r="H9" i="1"/>
  <c r="J23" i="1" l="1"/>
  <c r="L20" i="3"/>
  <c r="L14" i="11"/>
  <c r="H8" i="1" l="1"/>
  <c r="D20" i="5" l="1"/>
  <c r="G10" i="2"/>
  <c r="F11" i="2"/>
  <c r="G11" i="2" s="1"/>
  <c r="F12" i="2"/>
  <c r="G12" i="2" s="1"/>
  <c r="F13" i="2"/>
  <c r="G13" i="2" s="1"/>
  <c r="D8" i="7"/>
  <c r="D15" i="7" s="1"/>
  <c r="F15" i="2"/>
  <c r="G15" i="2" s="1"/>
  <c r="D7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E9" i="9"/>
  <c r="D22" i="8"/>
  <c r="C22" i="8"/>
  <c r="D20" i="8"/>
  <c r="C20" i="8"/>
  <c r="E8" i="8"/>
  <c r="J18" i="2"/>
  <c r="K18" i="2" s="1"/>
  <c r="J17" i="2"/>
  <c r="K17" i="2" s="1"/>
  <c r="J16" i="2"/>
  <c r="K16" i="2" s="1"/>
  <c r="G18" i="2"/>
  <c r="G17" i="2"/>
  <c r="G16" i="2"/>
  <c r="F19" i="7"/>
  <c r="G19" i="7" s="1"/>
  <c r="F18" i="7"/>
  <c r="G18" i="7" s="1"/>
  <c r="F17" i="7"/>
  <c r="G17" i="7" s="1"/>
  <c r="E16" i="7"/>
  <c r="D16" i="7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E8" i="7"/>
  <c r="D22" i="5"/>
  <c r="E8" i="5"/>
  <c r="C22" i="5"/>
  <c r="C20" i="5"/>
  <c r="K22" i="4"/>
  <c r="I22" i="4"/>
  <c r="E22" i="4"/>
  <c r="C22" i="4"/>
  <c r="P8" i="4"/>
  <c r="O8" i="4"/>
  <c r="K20" i="4"/>
  <c r="I20" i="4"/>
  <c r="M8" i="4"/>
  <c r="M20" i="4" s="1"/>
  <c r="L8" i="4"/>
  <c r="E20" i="4"/>
  <c r="C20" i="4"/>
  <c r="G8" i="4"/>
  <c r="D8" i="4" s="1"/>
  <c r="K20" i="3"/>
  <c r="J20" i="3"/>
  <c r="I20" i="3"/>
  <c r="H20" i="3"/>
  <c r="G20" i="3"/>
  <c r="F20" i="3"/>
  <c r="E20" i="3"/>
  <c r="D20" i="3"/>
  <c r="C20" i="3"/>
  <c r="M22" i="4"/>
  <c r="J8" i="4"/>
  <c r="I7" i="2"/>
  <c r="I14" i="2" s="1"/>
  <c r="E7" i="2"/>
  <c r="E14" i="2" s="1"/>
  <c r="E19" i="2" s="1"/>
  <c r="J13" i="2"/>
  <c r="K13" i="2" s="1"/>
  <c r="J12" i="2"/>
  <c r="K12" i="2" s="1"/>
  <c r="J11" i="2"/>
  <c r="K11" i="2" s="1"/>
  <c r="J10" i="2"/>
  <c r="K10" i="2" s="1"/>
  <c r="J9" i="2"/>
  <c r="K9" i="2" s="1"/>
  <c r="K8" i="2"/>
  <c r="F9" i="2"/>
  <c r="G9" i="2" s="1"/>
  <c r="F8" i="2"/>
  <c r="G8" i="2" s="1"/>
  <c r="I23" i="1"/>
  <c r="G23" i="1"/>
  <c r="F23" i="1"/>
  <c r="E23" i="1"/>
  <c r="D23" i="1"/>
  <c r="J8" i="1"/>
  <c r="I20" i="1"/>
  <c r="G20" i="1"/>
  <c r="E20" i="1"/>
  <c r="D20" i="1"/>
  <c r="C20" i="1"/>
  <c r="C21" i="6"/>
  <c r="C23" i="1"/>
  <c r="F20" i="1"/>
  <c r="L20" i="4" l="1"/>
  <c r="G22" i="4"/>
  <c r="F8" i="4"/>
  <c r="G20" i="4"/>
  <c r="D20" i="4" s="1"/>
  <c r="J20" i="1"/>
  <c r="E21" i="1" s="1"/>
  <c r="H23" i="1"/>
  <c r="H20" i="1"/>
  <c r="P20" i="4"/>
  <c r="O20" i="4"/>
  <c r="F16" i="7"/>
  <c r="G16" i="7" s="1"/>
  <c r="D20" i="7"/>
  <c r="F8" i="7"/>
  <c r="G8" i="7" s="1"/>
  <c r="J15" i="2"/>
  <c r="K15" i="2" s="1"/>
  <c r="D14" i="2"/>
  <c r="J14" i="2" s="1"/>
  <c r="J20" i="4"/>
  <c r="E15" i="7"/>
  <c r="I19" i="2"/>
  <c r="J7" i="2"/>
  <c r="K7" i="2" s="1"/>
  <c r="I21" i="1" l="1"/>
  <c r="F21" i="1"/>
  <c r="D21" i="1"/>
  <c r="H21" i="1"/>
  <c r="G21" i="1"/>
  <c r="C21" i="1"/>
  <c r="F20" i="4"/>
  <c r="J21" i="1"/>
  <c r="F14" i="2"/>
  <c r="D19" i="2"/>
  <c r="F15" i="7"/>
  <c r="E20" i="7"/>
  <c r="K14" i="2"/>
  <c r="J19" i="2"/>
  <c r="K19" i="2" s="1"/>
  <c r="G14" i="2" l="1"/>
  <c r="F19" i="2"/>
  <c r="G19" i="2" s="1"/>
  <c r="G15" i="7"/>
  <c r="F20" i="7"/>
  <c r="G20" i="7" s="1"/>
</calcChain>
</file>

<file path=xl/sharedStrings.xml><?xml version="1.0" encoding="utf-8"?>
<sst xmlns="http://schemas.openxmlformats.org/spreadsheetml/2006/main" count="165" uniqueCount="86">
  <si>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</si>
  <si>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</si>
  <si>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</si>
  <si>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</si>
  <si>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</si>
  <si>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</si>
  <si>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</si>
  <si>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</si>
  <si>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</si>
  <si>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</si>
  <si>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</si>
  <si>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</si>
  <si>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</si>
  <si>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</si>
  <si>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</si>
  <si>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</si>
  <si>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</si>
  <si>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</si>
  <si>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</si>
  <si>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</si>
  <si>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</si>
  <si>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</si>
  <si>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</si>
  <si>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</si>
  <si>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</si>
  <si>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</si>
  <si>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</si>
  <si>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</si>
  <si>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</si>
  <si>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r>
      <rPr>
        <b/>
        <sz val="8"/>
        <color theme="0"/>
        <rFont val="Franklin Gothic Demi"/>
        <family val="2"/>
      </rPr>
      <t xml:space="preserve">OTROS INGRESOS:
</t>
    </r>
    <r>
      <rPr>
        <sz val="8"/>
        <color theme="0"/>
        <rFont val="Franklin Gothic Demi"/>
        <family val="2"/>
      </rPr>
      <t>LOTE HOGAR - ACCION SOCIAL - VIALIDAD</t>
    </r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</si>
  <si>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</si>
  <si>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</si>
  <si>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</si>
  <si>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</si>
  <si>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</si>
  <si>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</si>
  <si>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</si>
  <si>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</si>
  <si>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</si>
  <si>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</si>
  <si>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</si>
  <si>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</si>
  <si>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</si>
  <si>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</si>
  <si>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</si>
  <si>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</si>
  <si>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</si>
  <si>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</si>
  <si>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</si>
  <si>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</si>
  <si>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</si>
  <si>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</si>
  <si>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</si>
  <si>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</si>
  <si>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</si>
  <si>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</si>
  <si>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</si>
  <si>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</si>
  <si>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</si>
  <si>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</si>
  <si>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</si>
  <si>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</si>
  <si>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</si>
  <si>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</si>
  <si>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</si>
  <si>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</si>
  <si>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</si>
  <si>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</si>
  <si>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</si>
  <si>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Variaciones Mensuales 2021 e Interanuales 2021-2020</t>
  </si>
  <si>
    <t>RECAUDACION INGRESOS BRUTOS 2021</t>
  </si>
  <si>
    <t>Variación Anual 2021-2020</t>
  </si>
  <si>
    <t>Variación Anual
 2021-2020</t>
  </si>
  <si>
    <t>2021 (*)</t>
  </si>
  <si>
    <t>Serie Recaudación Total Por Impuesto  2012 - 2021</t>
  </si>
  <si>
    <t>Serie Recaudación Total Mensual 2012 - 2021</t>
  </si>
  <si>
    <t>Recaudación
Febrero 2021</t>
  </si>
  <si>
    <t>Informe mes de Marzo 2021</t>
  </si>
  <si>
    <t>Fecha de Versión de Archivo:  05/04/2021</t>
  </si>
  <si>
    <t>MARZO 2021</t>
  </si>
  <si>
    <t>COMPARATIVO MES DE MARZO 2021 CON FEBRERO 2021 Y MARZO 2020</t>
  </si>
  <si>
    <t>Recaudación
Marzo 2021</t>
  </si>
  <si>
    <t>Recaudación
Marzo 2020</t>
  </si>
  <si>
    <t>COMPARATIVO MES DE MARZO 2021 ACUMULADO CON MARZO 2020 ACUMULADO</t>
  </si>
  <si>
    <t>Recaudación
 Acumulada hasta
Marzo 2021</t>
  </si>
  <si>
    <t>Recaudación
Acumulada hasta
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</si>
</sst>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C0A]mmmm\-yy;@"/>
    <numFmt numFmtId="166" formatCode="_ * #,##0.00_ ;_ * \-#,##0.00_ ;_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theme="0"/>
      <name val="Franklin Gothic Demi"/>
      <family val="2"/>
    </font>
    <font>
      <b/>
      <sz val="8"/>
      <color theme="0"/>
      <name val="Franklin Gothic Demi"/>
      <family val="2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5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1" fillId="0" borderId="7" xfId="2" applyNumberFormat="1" applyFont="1" applyFill="1" applyBorder="1" applyAlignment="1">
      <alignment horizontal="center" vertical="center"/>
    </xf>
    <xf numFmtId="0" fontId="0" fillId="0" borderId="10" xfId="0" applyBorder="1"/>
    <xf numFmtId="2" fontId="11" fillId="0" borderId="1" xfId="2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0" fontId="3" fillId="0" borderId="0" xfId="0" applyFont="1"/>
    <xf numFmtId="165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164" fontId="17" fillId="2" borderId="7" xfId="0" applyNumberFormat="1" applyFont="1" applyFill="1" applyBorder="1" applyAlignment="1">
      <alignment vertical="center" wrapText="1"/>
    </xf>
    <xf numFmtId="164" fontId="17" fillId="2" borderId="8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3" fontId="27" fillId="8" borderId="1" xfId="0" applyNumberFormat="1" applyFont="1" applyFill="1" applyBorder="1" applyAlignment="1">
      <alignment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3" fontId="3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vertical="center" wrapText="1"/>
    </xf>
    <xf numFmtId="164" fontId="27" fillId="10" borderId="1" xfId="0" applyNumberFormat="1" applyFont="1" applyFill="1" applyBorder="1" applyAlignment="1">
      <alignment horizontal="center" vertical="center" wrapText="1"/>
    </xf>
    <xf numFmtId="164" fontId="31" fillId="10" borderId="1" xfId="0" applyNumberFormat="1" applyFont="1" applyFill="1" applyBorder="1" applyAlignment="1">
      <alignment horizontal="center" vertical="center" wrapText="1"/>
    </xf>
    <xf numFmtId="164" fontId="29" fillId="10" borderId="1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vertical="center" wrapText="1"/>
    </xf>
    <xf numFmtId="164" fontId="28" fillId="1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164" fontId="32" fillId="8" borderId="1" xfId="1" applyFont="1" applyFill="1" applyBorder="1" applyAlignment="1">
      <alignment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5" fillId="8" borderId="1" xfId="1" applyFont="1" applyFill="1" applyBorder="1" applyAlignment="1">
      <alignment vertical="center" wrapText="1"/>
    </xf>
    <xf numFmtId="4" fontId="36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164" fontId="0" fillId="1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0" fillId="0" borderId="4" xfId="1" applyFont="1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0" fillId="0" borderId="2" xfId="1" applyFont="1" applyBorder="1" applyAlignment="1">
      <alignment vertical="center" wrapText="1"/>
    </xf>
    <xf numFmtId="164" fontId="4" fillId="0" borderId="10" xfId="1" applyFont="1" applyBorder="1" applyAlignment="1">
      <alignment vertical="center" wrapText="1"/>
    </xf>
    <xf numFmtId="164" fontId="4" fillId="0" borderId="7" xfId="1" applyFont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4" fontId="4" fillId="12" borderId="2" xfId="1" applyFont="1" applyFill="1" applyBorder="1" applyAlignment="1">
      <alignment vertical="center" wrapText="1"/>
    </xf>
    <xf numFmtId="164" fontId="17" fillId="3" borderId="11" xfId="1" applyFont="1" applyFill="1" applyBorder="1" applyAlignment="1">
      <alignment vertical="center" wrapText="1"/>
    </xf>
    <xf numFmtId="164" fontId="17" fillId="3" borderId="1" xfId="1" applyFont="1" applyFill="1" applyBorder="1" applyAlignment="1">
      <alignment vertical="center" wrapText="1"/>
    </xf>
    <xf numFmtId="164" fontId="17" fillId="3" borderId="2" xfId="1" applyFont="1" applyFill="1" applyBorder="1" applyAlignment="1">
      <alignment vertical="center" wrapText="1"/>
    </xf>
    <xf numFmtId="164" fontId="17" fillId="3" borderId="4" xfId="1" applyFont="1" applyFill="1" applyBorder="1" applyAlignment="1">
      <alignment vertical="center" wrapText="1"/>
    </xf>
    <xf numFmtId="164" fontId="4" fillId="0" borderId="4" xfId="1" applyFont="1" applyBorder="1" applyAlignment="1">
      <alignment vertical="center" wrapText="1"/>
    </xf>
    <xf numFmtId="164" fontId="0" fillId="0" borderId="10" xfId="1" applyFont="1" applyBorder="1" applyAlignment="1">
      <alignment vertical="center" wrapText="1"/>
    </xf>
    <xf numFmtId="164" fontId="0" fillId="0" borderId="7" xfId="1" applyFont="1" applyBorder="1" applyAlignment="1">
      <alignment vertical="center" wrapText="1"/>
    </xf>
    <xf numFmtId="164" fontId="0" fillId="0" borderId="11" xfId="1" applyFont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4" fontId="34" fillId="6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7" fillId="13" borderId="1" xfId="2" applyNumberFormat="1" applyFont="1" applyFill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164" fontId="0" fillId="0" borderId="2" xfId="1" applyFont="1" applyBorder="1" applyAlignment="1">
      <alignment vertical="center"/>
    </xf>
    <xf numFmtId="164" fontId="4" fillId="0" borderId="7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0" fillId="0" borderId="7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3" fontId="31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7" fillId="8" borderId="1" xfId="0" applyNumberFormat="1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8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5" fillId="5" borderId="2" xfId="0" applyNumberFormat="1" applyFont="1" applyFill="1" applyBorder="1" applyAlignment="1">
      <alignment horizontal="left" vertical="center" wrapText="1"/>
    </xf>
    <xf numFmtId="4" fontId="35" fillId="0" borderId="1" xfId="0" applyNumberFormat="1" applyFont="1" applyBorder="1" applyAlignment="1">
      <alignment vertical="center" wrapText="1"/>
    </xf>
    <xf numFmtId="4" fontId="35" fillId="8" borderId="1" xfId="0" applyNumberFormat="1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39" fillId="0" borderId="0" xfId="0" applyFont="1"/>
    <xf numFmtId="0" fontId="40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4" fillId="2" borderId="0" xfId="0" applyFont="1" applyFill="1" applyAlignment="1"/>
    <xf numFmtId="0" fontId="42" fillId="2" borderId="0" xfId="0" applyFont="1" applyFill="1" applyAlignment="1"/>
    <xf numFmtId="0" fontId="43" fillId="2" borderId="0" xfId="0" applyFont="1" applyFill="1" applyAlignment="1"/>
    <xf numFmtId="0" fontId="17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4" fontId="46" fillId="8" borderId="1" xfId="0" applyNumberFormat="1" applyFont="1" applyFill="1" applyBorder="1" applyAlignment="1">
      <alignment horizontal="center" vertical="center" wrapText="1"/>
    </xf>
    <xf numFmtId="4" fontId="46" fillId="8" borderId="1" xfId="0" applyNumberFormat="1" applyFont="1" applyFill="1" applyBorder="1" applyAlignment="1">
      <alignment horizontal="center" wrapText="1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164" fontId="29" fillId="8" borderId="2" xfId="1" applyFont="1" applyFill="1" applyBorder="1" applyAlignment="1">
      <alignment horizontal="left" vertical="center" wrapText="1"/>
    </xf>
    <xf numFmtId="164" fontId="29" fillId="8" borderId="4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4">
    <cellStyle name="Millares" xfId="1" builtinId="3"/>
    <cellStyle name="Millares 2" xfId="3" xr:uid="{4A521844-76EA-405D-8414-873F25769636}"/>
    <cellStyle name="Normal" xfId="0" builtinId="0"/>
    <cellStyle name="Porcentaje" xfId="2" builtinId="5"/>
  </cellStyles>
  <dxfs count="9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0000FF"/>
      <color rgb="FFA50021"/>
      <color rgb="FFCC0000"/>
      <color rgb="FFFF7C80"/>
      <color rgb="FFCC8E9D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90560"/>
        <c:axId val="161092352"/>
      </c:barChart>
      <c:dateAx>
        <c:axId val="161090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092352"/>
        <c:crosses val="autoZero"/>
        <c:auto val="1"/>
        <c:lblOffset val="100"/>
        <c:baseTimeUnit val="months"/>
      </c:dateAx>
      <c:valAx>
        <c:axId val="1610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0905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E-2"/>
                <c:y val="0.4253516819571866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6934441366574667E-3"/>
                  <c:y val="3.503009795670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10.220000000000001</c:v>
                </c:pt>
                <c:pt idx="2" formatCode="0.00">
                  <c:v>19.68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84640"/>
        <c:axId val="161586176"/>
      </c:lineChart>
      <c:dateAx>
        <c:axId val="161584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586176"/>
        <c:crosses val="autoZero"/>
        <c:auto val="1"/>
        <c:lblOffset val="100"/>
        <c:baseTimeUnit val="months"/>
      </c:dateAx>
      <c:valAx>
        <c:axId val="1615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5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376671277086232E-3"/>
                  <c:y val="-1.698513800424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3E-2"/>
                  <c:y val="-2.547770700636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1.8441678192715198E-3"/>
                  <c:y val="2.547770700636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3E-2"/>
                  <c:y val="7.2186836518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9632"/>
        <c:axId val="161759616"/>
      </c:lineChart>
      <c:dateAx>
        <c:axId val="161749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759616"/>
        <c:crosses val="autoZero"/>
        <c:auto val="1"/>
        <c:lblOffset val="100"/>
        <c:baseTimeUnit val="months"/>
      </c:dateAx>
      <c:valAx>
        <c:axId val="1617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7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Marzo</a:t>
            </a:r>
          </a:p>
          <a:p>
            <a:pPr>
              <a:defRPr sz="1600" b="1"/>
            </a:pPr>
            <a:r>
              <a:rPr lang="en-US" sz="1600"/>
              <a:t> 2021</a:t>
            </a:r>
          </a:p>
        </c:rich>
      </c:tx>
      <c:layout>
        <c:manualLayout>
          <c:xMode val="edge"/>
          <c:yMode val="edge"/>
          <c:x val="0.39393104195679585"/>
          <c:y val="2.543775051374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Marzo 2021</c:v>
                </c:pt>
              </c:strCache>
            </c:strRef>
          </c:tx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-7.213165921827339E-3"/>
                  <c:y val="3.95990423677660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1.2112648081152018E-2"/>
                  <c:y val="-0.1071378868339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42E-4"/>
                  <c:y val="9.20629107408085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06E-3"/>
                  <c:y val="4.6804614539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1E-2"/>
                  <c:y val="3.653380536735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#,##0.00_);_(* \(#,##0.00\);_(* "-"??_);_(@_)</c:formatCode>
                <c:ptCount val="7"/>
                <c:pt idx="0">
                  <c:v>232138913.28</c:v>
                </c:pt>
                <c:pt idx="1">
                  <c:v>607566377.6967504</c:v>
                </c:pt>
                <c:pt idx="2">
                  <c:v>64946182.420000009</c:v>
                </c:pt>
                <c:pt idx="3">
                  <c:v>389920587.94</c:v>
                </c:pt>
                <c:pt idx="4">
                  <c:v>121180208.09</c:v>
                </c:pt>
                <c:pt idx="5">
                  <c:v>202268.95</c:v>
                </c:pt>
                <c:pt idx="6">
                  <c:v>200925882.73999998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Marzo 2021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6.721983281501577E-2"/>
                  <c:y val="-0.118524220983533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76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2E-2"/>
                  <c:y val="3.93740256152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#,##0.00_);_(* \(#,##0.00\);_(* "-"??_);_(@_)</c:formatCode>
                <c:ptCount val="7"/>
                <c:pt idx="0">
                  <c:v>720714838.63</c:v>
                </c:pt>
                <c:pt idx="1">
                  <c:v>1802212659.3999999</c:v>
                </c:pt>
                <c:pt idx="2">
                  <c:v>336653546.67000002</c:v>
                </c:pt>
                <c:pt idx="3">
                  <c:v>517339888.15999997</c:v>
                </c:pt>
                <c:pt idx="4">
                  <c:v>294595480.15000004</c:v>
                </c:pt>
                <c:pt idx="5">
                  <c:v>275506.04000000004</c:v>
                </c:pt>
                <c:pt idx="6">
                  <c:v>521787866.69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P10" sqref="P10"/>
    </sheetView>
  </sheetViews>
  <sheetFormatPr baseColWidth="10" defaultRowHeight="18.75"/>
  <cols>
    <col min="1" max="1" width="2.7109375" style="129" customWidth="1"/>
    <col min="2" max="16384" width="11.42578125" style="129"/>
  </cols>
  <sheetData>
    <row r="1" spans="2:19" ht="46.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3"/>
      <c r="N1" s="133"/>
      <c r="O1" s="133"/>
      <c r="P1" s="133"/>
      <c r="Q1" s="133"/>
      <c r="R1" s="133"/>
      <c r="S1" s="133"/>
    </row>
    <row r="2" spans="2:19" ht="46.5">
      <c r="B2" s="142" t="s">
        <v>67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3"/>
      <c r="N2" s="133"/>
      <c r="O2" s="133"/>
      <c r="P2" s="133"/>
      <c r="Q2" s="133"/>
      <c r="R2" s="133"/>
      <c r="S2" s="133"/>
    </row>
    <row r="3" spans="2:19" ht="31.5">
      <c r="B3" s="141" t="s">
        <v>77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4"/>
      <c r="N3" s="134"/>
      <c r="O3" s="134"/>
      <c r="P3" s="134"/>
      <c r="Q3" s="134"/>
      <c r="R3" s="134"/>
      <c r="S3" s="134"/>
    </row>
    <row r="4" spans="2:19" ht="12.75" customHeight="1">
      <c r="B4" s="130"/>
      <c r="C4" s="130"/>
      <c r="D4" s="130"/>
      <c r="E4" s="130"/>
      <c r="F4" s="130"/>
      <c r="G4" s="130"/>
      <c r="H4" s="130"/>
      <c r="I4" s="132"/>
      <c r="J4" s="132"/>
      <c r="K4" s="132"/>
      <c r="L4" s="132"/>
      <c r="M4" s="132"/>
      <c r="N4" s="132"/>
      <c r="O4" s="132"/>
      <c r="P4" s="132"/>
    </row>
    <row r="22" spans="2:23">
      <c r="P22" s="132"/>
      <c r="Q22" s="132"/>
      <c r="R22" s="132"/>
      <c r="S22" s="132"/>
      <c r="T22" s="132"/>
      <c r="U22" s="132"/>
      <c r="V22" s="132"/>
      <c r="W22" s="132"/>
    </row>
    <row r="32" spans="2:23">
      <c r="B32" s="135" t="s">
        <v>78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7"/>
  <sheetViews>
    <sheetView showGridLines="0" topLeftCell="D1" workbookViewId="0">
      <selection activeCell="M19" sqref="M19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  <col min="12" max="12" width="24" customWidth="1"/>
  </cols>
  <sheetData>
    <row r="1" spans="2:12">
      <c r="C1" s="123"/>
    </row>
    <row r="2" spans="2:12" ht="18.75">
      <c r="B2" s="50" t="s">
        <v>59</v>
      </c>
      <c r="E2" s="49" t="s">
        <v>79</v>
      </c>
    </row>
    <row r="3" spans="2:12">
      <c r="C3" s="123"/>
    </row>
    <row r="4" spans="2:12" ht="22.5" customHeight="1"/>
    <row r="5" spans="2:12" ht="18.75">
      <c r="B5" s="169" t="s">
        <v>74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>
      <c r="B6" s="143" t="s">
        <v>12</v>
      </c>
      <c r="C6" s="143"/>
      <c r="D6" s="143"/>
    </row>
    <row r="7" spans="2:12" ht="54.95" customHeight="1">
      <c r="B7" s="29" t="s">
        <v>66</v>
      </c>
      <c r="C7" s="121">
        <v>2012</v>
      </c>
      <c r="D7" s="121">
        <v>2013</v>
      </c>
      <c r="E7" s="121">
        <v>2014</v>
      </c>
      <c r="F7" s="121">
        <v>2015</v>
      </c>
      <c r="G7" s="121">
        <v>2016</v>
      </c>
      <c r="H7" s="121">
        <v>2017</v>
      </c>
      <c r="I7" s="121">
        <v>2018</v>
      </c>
      <c r="J7" s="121">
        <v>2019</v>
      </c>
      <c r="K7" s="121">
        <v>2020</v>
      </c>
      <c r="L7" s="121" t="s">
        <v>73</v>
      </c>
    </row>
    <row r="8" spans="2:12" ht="18" customHeight="1">
      <c r="B8" s="122" t="s">
        <v>15</v>
      </c>
      <c r="C8" s="125">
        <v>769809061.94999981</v>
      </c>
      <c r="D8" s="125">
        <v>1086124141.4499998</v>
      </c>
      <c r="E8" s="125">
        <v>1367043488.3669999</v>
      </c>
      <c r="F8" s="125">
        <v>1695427392.23</v>
      </c>
      <c r="G8" s="125">
        <v>2113847236.7300003</v>
      </c>
      <c r="H8" s="125">
        <v>2857078033.7299995</v>
      </c>
      <c r="I8" s="125">
        <v>3951949675.2900004</v>
      </c>
      <c r="J8" s="125">
        <v>5757757235.9899998</v>
      </c>
      <c r="K8" s="125">
        <v>7372440156.6599989</v>
      </c>
      <c r="L8" s="125">
        <v>2522927498.0267506</v>
      </c>
    </row>
    <row r="9" spans="2:12" ht="18" customHeight="1">
      <c r="B9" s="124" t="s">
        <v>16</v>
      </c>
      <c r="C9" s="126">
        <v>68928423.299999997</v>
      </c>
      <c r="D9" s="126">
        <v>88553071.010000005</v>
      </c>
      <c r="E9" s="126">
        <v>102897053.73999999</v>
      </c>
      <c r="F9" s="126">
        <v>131645993.02000025</v>
      </c>
      <c r="G9" s="126">
        <v>180325129.67999998</v>
      </c>
      <c r="H9" s="126">
        <v>254238121.78</v>
      </c>
      <c r="I9" s="126">
        <v>281501256.88999999</v>
      </c>
      <c r="J9" s="126">
        <v>433836002.39000005</v>
      </c>
      <c r="K9" s="126">
        <v>549070244.79000008</v>
      </c>
      <c r="L9" s="126">
        <v>336653546.67000002</v>
      </c>
    </row>
    <row r="10" spans="2:12" ht="18" customHeight="1">
      <c r="B10" s="122" t="s">
        <v>17</v>
      </c>
      <c r="C10" s="125">
        <v>114185319.236</v>
      </c>
      <c r="D10" s="125">
        <v>171314316.29199997</v>
      </c>
      <c r="E10" s="125">
        <v>199658419.80000004</v>
      </c>
      <c r="F10" s="125">
        <v>259546799.98999998</v>
      </c>
      <c r="G10" s="125">
        <v>335593702.56</v>
      </c>
      <c r="H10" s="125">
        <v>439298178.9000001</v>
      </c>
      <c r="I10" s="125">
        <v>523620486.45999998</v>
      </c>
      <c r="J10" s="125">
        <v>802087375.03999996</v>
      </c>
      <c r="K10" s="125">
        <v>1057261180.7340002</v>
      </c>
      <c r="L10" s="125">
        <v>517339888.15999997</v>
      </c>
    </row>
    <row r="11" spans="2:12" ht="18" customHeight="1">
      <c r="B11" s="122" t="s">
        <v>18</v>
      </c>
      <c r="C11" s="126">
        <v>69540782.319999993</v>
      </c>
      <c r="D11" s="126">
        <v>103424730.78999999</v>
      </c>
      <c r="E11" s="126">
        <v>130016729.01000001</v>
      </c>
      <c r="F11" s="126">
        <v>200587463.38999996</v>
      </c>
      <c r="G11" s="126">
        <v>262246903.27000001</v>
      </c>
      <c r="H11" s="126">
        <v>379229018.75</v>
      </c>
      <c r="I11" s="126">
        <v>459470433.07000005</v>
      </c>
      <c r="J11" s="126">
        <v>685624471.59000003</v>
      </c>
      <c r="K11" s="126">
        <v>732156175.38999987</v>
      </c>
      <c r="L11" s="126">
        <v>294581433.24000001</v>
      </c>
    </row>
    <row r="12" spans="2:12" ht="18" customHeight="1">
      <c r="B12" s="122" t="s">
        <v>62</v>
      </c>
      <c r="C12" s="125">
        <v>1430288</v>
      </c>
      <c r="D12" s="125">
        <v>1934382.07</v>
      </c>
      <c r="E12" s="125">
        <v>1455559.1199999996</v>
      </c>
      <c r="F12" s="125">
        <v>1454615.42</v>
      </c>
      <c r="G12" s="125">
        <v>1522619.77</v>
      </c>
      <c r="H12" s="125">
        <v>1817114.78</v>
      </c>
      <c r="I12" s="125">
        <v>2011873.83</v>
      </c>
      <c r="J12" s="125">
        <v>874042.70000000007</v>
      </c>
      <c r="K12" s="125">
        <v>466783.38</v>
      </c>
      <c r="L12" s="125">
        <v>289552.95</v>
      </c>
    </row>
    <row r="13" spans="2:12" ht="18" customHeight="1">
      <c r="B13" s="122" t="s">
        <v>63</v>
      </c>
      <c r="C13" s="126">
        <v>142097580.99400002</v>
      </c>
      <c r="D13" s="126">
        <v>197401563.778</v>
      </c>
      <c r="E13" s="126">
        <v>247923905.24000001</v>
      </c>
      <c r="F13" s="126">
        <v>295244261.50999999</v>
      </c>
      <c r="G13" s="126">
        <v>431221549.86999995</v>
      </c>
      <c r="H13" s="126">
        <v>602814703.6099999</v>
      </c>
      <c r="I13" s="126">
        <v>787491435.97000003</v>
      </c>
      <c r="J13" s="126">
        <v>1180225887.6400001</v>
      </c>
      <c r="K13" s="126">
        <v>1382314742.224</v>
      </c>
      <c r="L13" s="126">
        <v>521787866.69324964</v>
      </c>
    </row>
    <row r="14" spans="2:12" ht="21.95" customHeight="1">
      <c r="B14" s="127" t="s">
        <v>43</v>
      </c>
      <c r="C14" s="6">
        <f>SUM(C8:C13)</f>
        <v>1165991455.7999997</v>
      </c>
      <c r="D14" s="6">
        <f t="shared" ref="D14:L14" si="0">SUM(D8:D13)</f>
        <v>1648752205.3899999</v>
      </c>
      <c r="E14" s="6">
        <f t="shared" si="0"/>
        <v>2048995155.2769997</v>
      </c>
      <c r="F14" s="6">
        <f t="shared" si="0"/>
        <v>2583906525.5600004</v>
      </c>
      <c r="G14" s="6">
        <f t="shared" si="0"/>
        <v>3324757141.8800001</v>
      </c>
      <c r="H14" s="6">
        <f t="shared" si="0"/>
        <v>4534475171.5500002</v>
      </c>
      <c r="I14" s="6">
        <f t="shared" si="0"/>
        <v>6006045161.5100002</v>
      </c>
      <c r="J14" s="6">
        <f t="shared" si="0"/>
        <v>8860405015.3500004</v>
      </c>
      <c r="K14" s="6">
        <f t="shared" si="0"/>
        <v>11093709283.177998</v>
      </c>
      <c r="L14" s="6">
        <f t="shared" si="0"/>
        <v>4193579785.7399998</v>
      </c>
    </row>
    <row r="16" spans="2:12">
      <c r="B16" s="128" t="s">
        <v>64</v>
      </c>
    </row>
    <row r="17" spans="2:2">
      <c r="B17" s="128" t="s">
        <v>65</v>
      </c>
    </row>
  </sheetData>
  <mergeCells count="2">
    <mergeCell ref="B6:D6"/>
    <mergeCell ref="B5:L5"/>
  </mergeCells>
  <phoneticPr fontId="1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0"/>
  <sheetViews>
    <sheetView showGridLines="0" topLeftCell="H7" workbookViewId="0">
      <selection activeCell="I23" sqref="I23"/>
    </sheetView>
  </sheetViews>
  <sheetFormatPr baseColWidth="10" defaultRowHeight="15"/>
  <cols>
    <col min="1" max="1" width="1.7109375" customWidth="1"/>
    <col min="2" max="2" width="18.28515625" style="123" customWidth="1"/>
    <col min="3" max="12" width="25.7109375" customWidth="1"/>
  </cols>
  <sheetData>
    <row r="2" spans="2:12" ht="18.75">
      <c r="B2" s="50" t="s">
        <v>59</v>
      </c>
      <c r="E2" s="49" t="s">
        <v>79</v>
      </c>
    </row>
    <row r="5" spans="2:12" ht="30" customHeight="1">
      <c r="B5" s="146" t="s">
        <v>75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C6" s="120" t="s">
        <v>12</v>
      </c>
      <c r="D6" s="120"/>
    </row>
    <row r="7" spans="2:12" ht="54.95" customHeight="1">
      <c r="B7" s="29" t="s">
        <v>0</v>
      </c>
      <c r="C7" s="121">
        <v>2012</v>
      </c>
      <c r="D7" s="121">
        <v>2013</v>
      </c>
      <c r="E7" s="121">
        <v>2014</v>
      </c>
      <c r="F7" s="121">
        <v>2015</v>
      </c>
      <c r="G7" s="121">
        <v>2016</v>
      </c>
      <c r="H7" s="121">
        <v>2017</v>
      </c>
      <c r="I7" s="121">
        <v>2018</v>
      </c>
      <c r="J7" s="121">
        <v>2019</v>
      </c>
      <c r="K7" s="121">
        <v>2020</v>
      </c>
      <c r="L7" s="121">
        <v>2021</v>
      </c>
    </row>
    <row r="8" spans="2:12" ht="18" customHeight="1">
      <c r="B8" s="122" t="s">
        <v>31</v>
      </c>
      <c r="C8" s="125">
        <v>93053218</v>
      </c>
      <c r="D8" s="125">
        <v>135045479.19</v>
      </c>
      <c r="E8" s="125">
        <v>173682104.19</v>
      </c>
      <c r="F8" s="125">
        <v>183146473.13000003</v>
      </c>
      <c r="G8" s="125">
        <v>234991355.67000002</v>
      </c>
      <c r="H8" s="125">
        <v>326058273.89999998</v>
      </c>
      <c r="I8" s="125">
        <v>475165898.43000001</v>
      </c>
      <c r="J8" s="125">
        <v>624801012.17999995</v>
      </c>
      <c r="K8" s="125">
        <v>887894241.25</v>
      </c>
      <c r="L8" s="125">
        <v>1225703607.0999999</v>
      </c>
    </row>
    <row r="9" spans="2:12" ht="18" customHeight="1">
      <c r="B9" s="124" t="s">
        <v>32</v>
      </c>
      <c r="C9" s="126">
        <v>83615681.780000001</v>
      </c>
      <c r="D9" s="126">
        <v>123747100.92</v>
      </c>
      <c r="E9" s="126">
        <v>170691871.23699999</v>
      </c>
      <c r="F9" s="126">
        <v>215298311.63</v>
      </c>
      <c r="G9" s="126">
        <v>271235321</v>
      </c>
      <c r="H9" s="126">
        <v>326748404.93000001</v>
      </c>
      <c r="I9" s="126">
        <v>484716655.16999996</v>
      </c>
      <c r="J9" s="126">
        <v>634318841.96000004</v>
      </c>
      <c r="K9" s="126">
        <v>828196581.31999993</v>
      </c>
      <c r="L9" s="126">
        <v>1350995757.52</v>
      </c>
    </row>
    <row r="10" spans="2:12" ht="18" customHeight="1">
      <c r="B10" s="122" t="s">
        <v>33</v>
      </c>
      <c r="C10" s="125">
        <v>107558801.52</v>
      </c>
      <c r="D10" s="125">
        <v>148626673.41999999</v>
      </c>
      <c r="E10" s="125">
        <v>175434104.43000001</v>
      </c>
      <c r="F10" s="125">
        <v>253722016.00999999</v>
      </c>
      <c r="G10" s="125">
        <v>311997249</v>
      </c>
      <c r="H10" s="125">
        <v>402724864.41999996</v>
      </c>
      <c r="I10" s="125">
        <v>507812579.08000004</v>
      </c>
      <c r="J10" s="125">
        <v>758960510.50999975</v>
      </c>
      <c r="K10" s="125">
        <v>815394185.76999998</v>
      </c>
      <c r="L10" s="125">
        <v>1616880421.1200001</v>
      </c>
    </row>
    <row r="11" spans="2:12" ht="18" customHeight="1">
      <c r="B11" s="122" t="s">
        <v>34</v>
      </c>
      <c r="C11" s="126">
        <v>84357533.129999995</v>
      </c>
      <c r="D11" s="126">
        <v>128291640.74000001</v>
      </c>
      <c r="E11" s="126">
        <v>149076186.07999998</v>
      </c>
      <c r="F11" s="126">
        <v>209244928.51000002</v>
      </c>
      <c r="G11" s="126">
        <v>258649173.44</v>
      </c>
      <c r="H11" s="126">
        <v>431096195.15999997</v>
      </c>
      <c r="I11" s="126">
        <v>427885116.69000006</v>
      </c>
      <c r="J11" s="126">
        <v>773902202.31000006</v>
      </c>
      <c r="K11" s="126">
        <v>861718810.96999979</v>
      </c>
      <c r="L11" s="126"/>
    </row>
    <row r="12" spans="2:12" ht="18" customHeight="1">
      <c r="B12" s="122" t="s">
        <v>35</v>
      </c>
      <c r="C12" s="125">
        <v>92345216.579999998</v>
      </c>
      <c r="D12" s="125">
        <v>130360842.53</v>
      </c>
      <c r="E12" s="125">
        <v>155378235.94000003</v>
      </c>
      <c r="F12" s="125">
        <v>212803545.19999999</v>
      </c>
      <c r="G12" s="125">
        <v>252446063</v>
      </c>
      <c r="H12" s="125">
        <v>337035197.95999998</v>
      </c>
      <c r="I12" s="125">
        <v>473061429.61000001</v>
      </c>
      <c r="J12" s="125">
        <v>679813750.45000005</v>
      </c>
      <c r="K12" s="125">
        <v>926354484.51999998</v>
      </c>
      <c r="L12" s="125"/>
    </row>
    <row r="13" spans="2:12" ht="18" customHeight="1">
      <c r="B13" s="122" t="s">
        <v>36</v>
      </c>
      <c r="C13" s="126">
        <v>89985825.019999996</v>
      </c>
      <c r="D13" s="126">
        <v>134632252.89999998</v>
      </c>
      <c r="E13" s="126">
        <v>155564931.05000001</v>
      </c>
      <c r="F13" s="126">
        <v>207394303.23999998</v>
      </c>
      <c r="G13" s="126">
        <v>244867727.49000001</v>
      </c>
      <c r="H13" s="126">
        <v>347040141.88999999</v>
      </c>
      <c r="I13" s="126">
        <v>471786599.22000003</v>
      </c>
      <c r="J13" s="126">
        <v>723341155.8499999</v>
      </c>
      <c r="K13" s="126">
        <v>868021054.21999991</v>
      </c>
      <c r="L13" s="126"/>
    </row>
    <row r="14" spans="2:12" ht="18" customHeight="1">
      <c r="B14" s="122" t="s">
        <v>37</v>
      </c>
      <c r="C14" s="125">
        <v>99408193.699999988</v>
      </c>
      <c r="D14" s="125">
        <v>140183870.74000001</v>
      </c>
      <c r="E14" s="125">
        <v>167455870.07999992</v>
      </c>
      <c r="F14" s="125">
        <v>220610391.05000001</v>
      </c>
      <c r="G14" s="125">
        <v>280794807.10000002</v>
      </c>
      <c r="H14" s="125">
        <v>367932365.94999999</v>
      </c>
      <c r="I14" s="125">
        <v>489632003.91999996</v>
      </c>
      <c r="J14" s="125">
        <v>701468332.30999994</v>
      </c>
      <c r="K14" s="125">
        <v>902534257.64499998</v>
      </c>
      <c r="L14" s="125"/>
    </row>
    <row r="15" spans="2:12" ht="18" customHeight="1">
      <c r="B15" s="122" t="s">
        <v>38</v>
      </c>
      <c r="C15" s="126">
        <v>103435403.22999999</v>
      </c>
      <c r="D15" s="126">
        <v>163409068.56</v>
      </c>
      <c r="E15" s="126">
        <v>186573977.13</v>
      </c>
      <c r="F15" s="126">
        <v>214534199.12</v>
      </c>
      <c r="G15" s="126">
        <v>304751596.35000002</v>
      </c>
      <c r="H15" s="126">
        <v>377368836.86000001</v>
      </c>
      <c r="I15" s="126">
        <v>515125629.24000001</v>
      </c>
      <c r="J15" s="126">
        <v>787233583.19000006</v>
      </c>
      <c r="K15" s="126">
        <v>924316050.13999999</v>
      </c>
      <c r="L15" s="126"/>
    </row>
    <row r="16" spans="2:12" ht="18" customHeight="1">
      <c r="B16" s="122" t="s">
        <v>39</v>
      </c>
      <c r="C16" s="125">
        <v>96985719.5</v>
      </c>
      <c r="D16" s="125">
        <v>138404191.80000001</v>
      </c>
      <c r="E16" s="125">
        <v>171676418.88000003</v>
      </c>
      <c r="F16" s="125">
        <v>214924343.78</v>
      </c>
      <c r="G16" s="125">
        <v>287396434.56</v>
      </c>
      <c r="H16" s="125">
        <v>397273064.88</v>
      </c>
      <c r="I16" s="125">
        <v>519439161.48000002</v>
      </c>
      <c r="J16" s="125">
        <v>769264128.11000001</v>
      </c>
      <c r="K16" s="125">
        <v>908828172.30999982</v>
      </c>
      <c r="L16" s="125"/>
    </row>
    <row r="17" spans="2:12" ht="18" customHeight="1">
      <c r="B17" s="122" t="s">
        <v>40</v>
      </c>
      <c r="C17" s="126">
        <v>100148067.81999999</v>
      </c>
      <c r="D17" s="126">
        <v>133917047.47000001</v>
      </c>
      <c r="E17" s="126">
        <v>178411000.19</v>
      </c>
      <c r="F17" s="126">
        <v>212522494.07000026</v>
      </c>
      <c r="G17" s="126">
        <v>279068116.17000002</v>
      </c>
      <c r="H17" s="126">
        <v>406799420.68000001</v>
      </c>
      <c r="I17" s="126">
        <v>553435307.71000004</v>
      </c>
      <c r="J17" s="126">
        <v>773885855.1500001</v>
      </c>
      <c r="K17" s="126">
        <v>983872707.99999988</v>
      </c>
      <c r="L17" s="126"/>
    </row>
    <row r="18" spans="2:12" ht="18" customHeight="1">
      <c r="B18" s="122" t="s">
        <v>41</v>
      </c>
      <c r="C18" s="125">
        <v>110286391.72</v>
      </c>
      <c r="D18" s="125">
        <v>136031477.38</v>
      </c>
      <c r="E18" s="125">
        <v>183802698.44</v>
      </c>
      <c r="F18" s="125">
        <v>219945235.21000004</v>
      </c>
      <c r="G18" s="125">
        <v>294087388.65999997</v>
      </c>
      <c r="H18" s="125">
        <v>406812727.0999999</v>
      </c>
      <c r="I18" s="125">
        <v>555789894.17000008</v>
      </c>
      <c r="J18" s="125">
        <v>848534842.99000001</v>
      </c>
      <c r="K18" s="125">
        <v>1032492412.443</v>
      </c>
      <c r="L18" s="125"/>
    </row>
    <row r="19" spans="2:12" ht="18" customHeight="1">
      <c r="B19" s="122" t="s">
        <v>42</v>
      </c>
      <c r="C19" s="126">
        <v>104811403.80000003</v>
      </c>
      <c r="D19" s="126">
        <v>136102559.74000001</v>
      </c>
      <c r="E19" s="126">
        <v>181247757.62999991</v>
      </c>
      <c r="F19" s="126">
        <v>219760284.60999998</v>
      </c>
      <c r="G19" s="126">
        <v>304471909.44</v>
      </c>
      <c r="H19" s="126">
        <v>407585677.81999999</v>
      </c>
      <c r="I19" s="126">
        <v>532194886.79000008</v>
      </c>
      <c r="J19" s="126">
        <v>784880800.33999991</v>
      </c>
      <c r="K19" s="126">
        <v>1154100206.3399999</v>
      </c>
      <c r="L19" s="126"/>
    </row>
    <row r="20" spans="2:12" ht="21.95" customHeight="1">
      <c r="B20" s="127" t="s">
        <v>43</v>
      </c>
      <c r="C20" s="6">
        <f>+SUM(C8:C19)</f>
        <v>1165991455.8</v>
      </c>
      <c r="D20" s="6">
        <f t="shared" ref="D20:L20" si="0">+SUM(D8:D19)</f>
        <v>1648752205.3900001</v>
      </c>
      <c r="E20" s="6">
        <f t="shared" si="0"/>
        <v>2048995155.2770002</v>
      </c>
      <c r="F20" s="6">
        <f t="shared" si="0"/>
        <v>2583906525.5599999</v>
      </c>
      <c r="G20" s="6">
        <f t="shared" si="0"/>
        <v>3324757141.8800001</v>
      </c>
      <c r="H20" s="6">
        <f t="shared" si="0"/>
        <v>4534475171.5499992</v>
      </c>
      <c r="I20" s="6">
        <f t="shared" si="0"/>
        <v>6006045161.5100002</v>
      </c>
      <c r="J20" s="6">
        <f t="shared" si="0"/>
        <v>8860405015.3500004</v>
      </c>
      <c r="K20" s="6">
        <f t="shared" si="0"/>
        <v>11093723164.927999</v>
      </c>
      <c r="L20" s="6">
        <f t="shared" si="0"/>
        <v>4193579785.7399998</v>
      </c>
    </row>
  </sheetData>
  <mergeCells count="1">
    <mergeCell ref="B5:L5"/>
  </mergeCells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showGridLines="0" workbookViewId="0">
      <selection activeCell="J20" sqref="J20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6"/>
    </row>
    <row r="2" spans="2:22" ht="18.75">
      <c r="B2" s="50" t="s">
        <v>59</v>
      </c>
      <c r="E2" s="49" t="s">
        <v>79</v>
      </c>
      <c r="V2" s="16"/>
    </row>
    <row r="3" spans="2:22">
      <c r="V3" s="16"/>
    </row>
    <row r="5" spans="2:22" s="1" customFormat="1" ht="30" customHeight="1">
      <c r="B5" s="144" t="s">
        <v>68</v>
      </c>
      <c r="C5" s="145"/>
      <c r="D5" s="145"/>
      <c r="E5" s="145"/>
      <c r="F5" s="145"/>
      <c r="G5" s="145"/>
      <c r="H5" s="145"/>
      <c r="I5" s="145"/>
      <c r="J5" s="145"/>
    </row>
    <row r="6" spans="2:22">
      <c r="B6" s="143" t="s">
        <v>12</v>
      </c>
      <c r="C6" s="143"/>
      <c r="D6" s="143"/>
    </row>
    <row r="7" spans="2:22" ht="54.95" customHeight="1"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31" t="s">
        <v>8</v>
      </c>
      <c r="I7" s="27" t="s">
        <v>29</v>
      </c>
      <c r="J7" s="28" t="s">
        <v>6</v>
      </c>
    </row>
    <row r="8" spans="2:22" ht="15.75">
      <c r="B8" s="32">
        <v>44197</v>
      </c>
      <c r="C8" s="35">
        <v>889682174.45000005</v>
      </c>
      <c r="D8" s="35">
        <v>26717319.000000004</v>
      </c>
      <c r="E8" s="35">
        <v>53758851.929999992</v>
      </c>
      <c r="F8" s="35">
        <v>89026302.219999984</v>
      </c>
      <c r="G8" s="35">
        <v>48956</v>
      </c>
      <c r="H8" s="36">
        <f t="shared" ref="H8:H10" si="0">+C8+D8+E8+F8+G8</f>
        <v>1059233603.6</v>
      </c>
      <c r="I8" s="35">
        <v>166470003.5</v>
      </c>
      <c r="J8" s="37">
        <f t="shared" ref="J8:J10" si="1">+H8+I8</f>
        <v>1225703607.0999999</v>
      </c>
    </row>
    <row r="9" spans="2:22" ht="15.75">
      <c r="B9" s="32">
        <v>44228</v>
      </c>
      <c r="C9" s="38">
        <v>793540032.5999999</v>
      </c>
      <c r="D9" s="38">
        <v>244990045.25</v>
      </c>
      <c r="E9" s="38">
        <v>73660448.289999992</v>
      </c>
      <c r="F9" s="38">
        <v>84374922.929999992</v>
      </c>
      <c r="G9" s="38">
        <v>38328</v>
      </c>
      <c r="H9" s="39">
        <f t="shared" si="0"/>
        <v>1196603777.0699999</v>
      </c>
      <c r="I9" s="39">
        <v>154391980.44999999</v>
      </c>
      <c r="J9" s="40">
        <f t="shared" si="1"/>
        <v>1350995757.52</v>
      </c>
    </row>
    <row r="10" spans="2:22" ht="15.75">
      <c r="B10" s="32">
        <v>44256</v>
      </c>
      <c r="C10" s="35">
        <v>839705290.97675037</v>
      </c>
      <c r="D10" s="35">
        <v>64946182.420000009</v>
      </c>
      <c r="E10" s="35">
        <v>389920587.94</v>
      </c>
      <c r="F10" s="35">
        <v>121180208.09</v>
      </c>
      <c r="G10" s="35">
        <v>202268.95</v>
      </c>
      <c r="H10" s="36">
        <f t="shared" si="0"/>
        <v>1415954538.3767502</v>
      </c>
      <c r="I10" s="35">
        <v>200925882.74324965</v>
      </c>
      <c r="J10" s="37">
        <f t="shared" si="1"/>
        <v>1616880421.1199999</v>
      </c>
    </row>
    <row r="11" spans="2:22" ht="15.75">
      <c r="B11" s="32">
        <v>44287</v>
      </c>
      <c r="C11" s="38"/>
      <c r="D11" s="38"/>
      <c r="E11" s="38"/>
      <c r="F11" s="38"/>
      <c r="G11" s="38"/>
      <c r="H11" s="39"/>
      <c r="I11" s="38"/>
      <c r="J11" s="40"/>
    </row>
    <row r="12" spans="2:22" ht="15.75">
      <c r="B12" s="32">
        <v>44317</v>
      </c>
      <c r="C12" s="35"/>
      <c r="D12" s="35"/>
      <c r="E12" s="35"/>
      <c r="F12" s="35"/>
      <c r="G12" s="35"/>
      <c r="H12" s="36"/>
      <c r="I12" s="35"/>
      <c r="J12" s="37"/>
    </row>
    <row r="13" spans="2:22" ht="15.75">
      <c r="B13" s="32">
        <v>44348</v>
      </c>
      <c r="C13" s="38"/>
      <c r="D13" s="38"/>
      <c r="E13" s="38"/>
      <c r="F13" s="38"/>
      <c r="G13" s="38"/>
      <c r="H13" s="39"/>
      <c r="I13" s="38"/>
      <c r="J13" s="40"/>
    </row>
    <row r="14" spans="2:22" ht="15.75">
      <c r="B14" s="32">
        <v>44378</v>
      </c>
      <c r="C14" s="35"/>
      <c r="D14" s="35"/>
      <c r="E14" s="35"/>
      <c r="F14" s="35"/>
      <c r="G14" s="35"/>
      <c r="H14" s="36"/>
      <c r="I14" s="35"/>
      <c r="J14" s="37"/>
    </row>
    <row r="15" spans="2:22" ht="15.75">
      <c r="B15" s="32">
        <v>44409</v>
      </c>
      <c r="C15" s="38"/>
      <c r="D15" s="38"/>
      <c r="E15" s="38"/>
      <c r="F15" s="38"/>
      <c r="G15" s="38"/>
      <c r="H15" s="39"/>
      <c r="I15" s="38"/>
      <c r="J15" s="40"/>
    </row>
    <row r="16" spans="2:22" ht="15.75">
      <c r="B16" s="32">
        <v>44440</v>
      </c>
      <c r="C16" s="35"/>
      <c r="D16" s="35"/>
      <c r="E16" s="35"/>
      <c r="F16" s="35"/>
      <c r="G16" s="35"/>
      <c r="H16" s="36"/>
      <c r="I16" s="35"/>
      <c r="J16" s="37"/>
    </row>
    <row r="17" spans="2:10" ht="15.75">
      <c r="B17" s="32">
        <v>44470</v>
      </c>
      <c r="C17" s="38"/>
      <c r="D17" s="38"/>
      <c r="E17" s="38"/>
      <c r="F17" s="38"/>
      <c r="G17" s="38"/>
      <c r="H17" s="39"/>
      <c r="I17" s="38"/>
      <c r="J17" s="40"/>
    </row>
    <row r="18" spans="2:10" ht="15.75">
      <c r="B18" s="32">
        <v>44501</v>
      </c>
      <c r="C18" s="35"/>
      <c r="D18" s="35"/>
      <c r="E18" s="35"/>
      <c r="F18" s="35"/>
      <c r="G18" s="35"/>
      <c r="H18" s="36"/>
      <c r="I18" s="35"/>
      <c r="J18" s="37"/>
    </row>
    <row r="19" spans="2:10" ht="15.75">
      <c r="B19" s="32">
        <v>44531</v>
      </c>
      <c r="C19" s="38"/>
      <c r="D19" s="38"/>
      <c r="E19" s="38"/>
      <c r="F19" s="38"/>
      <c r="G19" s="38"/>
      <c r="H19" s="39"/>
      <c r="I19" s="38"/>
      <c r="J19" s="40"/>
    </row>
    <row r="20" spans="2:10" ht="35.1" customHeight="1">
      <c r="B20" s="33" t="s">
        <v>30</v>
      </c>
      <c r="C20" s="36">
        <f t="shared" ref="C20:J20" si="2">SUM(C8:C19)</f>
        <v>2522927498.0267506</v>
      </c>
      <c r="D20" s="36">
        <f t="shared" si="2"/>
        <v>336653546.67000002</v>
      </c>
      <c r="E20" s="36">
        <f t="shared" si="2"/>
        <v>517339888.15999997</v>
      </c>
      <c r="F20" s="36">
        <f t="shared" si="2"/>
        <v>294581433.24000001</v>
      </c>
      <c r="G20" s="36">
        <f t="shared" si="2"/>
        <v>289552.95</v>
      </c>
      <c r="H20" s="41">
        <f t="shared" si="2"/>
        <v>3671791919.0467501</v>
      </c>
      <c r="I20" s="36">
        <f t="shared" si="2"/>
        <v>521787866.69324964</v>
      </c>
      <c r="J20" s="42">
        <f t="shared" si="2"/>
        <v>4193579785.7399998</v>
      </c>
    </row>
    <row r="21" spans="2:10" ht="27" customHeight="1">
      <c r="B21" s="34" t="s">
        <v>7</v>
      </c>
      <c r="C21" s="43">
        <f>+C20*100/$J$20</f>
        <v>60.161666808052736</v>
      </c>
      <c r="D21" s="43">
        <f>+D20*100/$J$20</f>
        <v>8.0278321594063602</v>
      </c>
      <c r="E21" s="43">
        <f>+E20*100/$J$20</f>
        <v>12.336474196083767</v>
      </c>
      <c r="F21" s="43">
        <f>+F20*100/$J$20</f>
        <v>7.0245815816287873</v>
      </c>
      <c r="G21" s="43">
        <f>+G20*100/$J$20</f>
        <v>6.9046724944784961E-3</v>
      </c>
      <c r="H21" s="44">
        <f>+H20/J20*100</f>
        <v>87.557459417666124</v>
      </c>
      <c r="I21" s="43">
        <f>+I20*100/$J$20</f>
        <v>12.44254058233388</v>
      </c>
      <c r="J21" s="45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46" t="s">
        <v>9</v>
      </c>
      <c r="C23" s="43">
        <f t="shared" ref="C23:I23" si="3">+AVERAGE(C8:C19)</f>
        <v>840975832.67558348</v>
      </c>
      <c r="D23" s="43">
        <f t="shared" si="3"/>
        <v>112217848.89</v>
      </c>
      <c r="E23" s="43">
        <f t="shared" si="3"/>
        <v>172446629.38666666</v>
      </c>
      <c r="F23" s="43">
        <f t="shared" si="3"/>
        <v>98193811.079999998</v>
      </c>
      <c r="G23" s="43">
        <f t="shared" si="3"/>
        <v>96517.650000000009</v>
      </c>
      <c r="H23" s="47">
        <f t="shared" si="3"/>
        <v>1223930639.68225</v>
      </c>
      <c r="I23" s="48">
        <f t="shared" si="3"/>
        <v>173929288.89774987</v>
      </c>
      <c r="J23" s="42">
        <f>+AVERAGE(J8:J19)</f>
        <v>1397859928.5799999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showGridLines="0" workbookViewId="0">
      <selection activeCell="D5" sqref="D5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6"/>
    </row>
    <row r="2" spans="2:21" ht="18.75">
      <c r="B2" s="50" t="s">
        <v>59</v>
      </c>
      <c r="E2" s="49" t="s">
        <v>79</v>
      </c>
      <c r="U2" s="16"/>
    </row>
    <row r="3" spans="2:21">
      <c r="U3" s="16"/>
    </row>
    <row r="6" spans="2:21" ht="30" customHeight="1">
      <c r="B6" s="146" t="s">
        <v>69</v>
      </c>
      <c r="C6" s="146"/>
      <c r="D6" s="146"/>
      <c r="E6" s="146"/>
    </row>
    <row r="7" spans="2:21" ht="15" customHeight="1">
      <c r="B7" s="147" t="s">
        <v>13</v>
      </c>
      <c r="C7" s="147"/>
      <c r="D7" s="147"/>
      <c r="E7" s="147"/>
    </row>
    <row r="8" spans="2:21" ht="54.95" customHeight="1">
      <c r="B8" s="29" t="s">
        <v>0</v>
      </c>
      <c r="C8" s="56" t="s">
        <v>6</v>
      </c>
      <c r="D8" s="52" t="s">
        <v>10</v>
      </c>
      <c r="E8" s="52" t="s">
        <v>11</v>
      </c>
    </row>
    <row r="9" spans="2:21" ht="15.75">
      <c r="B9" s="32">
        <v>44197</v>
      </c>
      <c r="C9" s="3">
        <v>1225703607.0999999</v>
      </c>
      <c r="D9" s="4">
        <v>6.2</v>
      </c>
      <c r="E9" s="4">
        <v>38.049999999999997</v>
      </c>
    </row>
    <row r="10" spans="2:21" ht="15.75">
      <c r="B10" s="32">
        <v>44228</v>
      </c>
      <c r="C10" s="53">
        <v>1350995757.52</v>
      </c>
      <c r="D10" s="60">
        <v>10.220000000000001</v>
      </c>
      <c r="E10" s="60">
        <v>63.13</v>
      </c>
    </row>
    <row r="11" spans="2:21" ht="15.75">
      <c r="B11" s="32">
        <v>44256</v>
      </c>
      <c r="C11" s="3">
        <v>1616880421.1200001</v>
      </c>
      <c r="D11" s="4">
        <v>19.68</v>
      </c>
      <c r="E11" s="4">
        <v>98.3</v>
      </c>
    </row>
    <row r="12" spans="2:21" ht="15.75">
      <c r="B12" s="32">
        <v>44287</v>
      </c>
      <c r="C12" s="53"/>
      <c r="D12" s="60"/>
      <c r="E12" s="60"/>
    </row>
    <row r="13" spans="2:21" ht="15.75">
      <c r="B13" s="32">
        <v>44317</v>
      </c>
      <c r="C13" s="3"/>
      <c r="D13" s="4"/>
      <c r="E13" s="4"/>
    </row>
    <row r="14" spans="2:21" ht="15.75">
      <c r="B14" s="32">
        <v>44348</v>
      </c>
      <c r="C14" s="53"/>
      <c r="D14" s="54"/>
      <c r="E14" s="60"/>
    </row>
    <row r="15" spans="2:21" ht="15.75">
      <c r="B15" s="32">
        <v>44378</v>
      </c>
      <c r="C15" s="3"/>
      <c r="D15" s="4"/>
      <c r="E15" s="4"/>
    </row>
    <row r="16" spans="2:21" ht="15.75">
      <c r="B16" s="32">
        <v>44409</v>
      </c>
      <c r="C16" s="53"/>
      <c r="D16" s="60"/>
      <c r="E16" s="60"/>
    </row>
    <row r="17" spans="2:5" ht="15.75">
      <c r="B17" s="32">
        <v>44440</v>
      </c>
      <c r="C17" s="3"/>
      <c r="D17" s="4"/>
      <c r="E17" s="4"/>
    </row>
    <row r="18" spans="2:5" ht="15.75">
      <c r="B18" s="32">
        <v>44470</v>
      </c>
      <c r="C18" s="53"/>
      <c r="D18" s="60"/>
      <c r="E18" s="60"/>
    </row>
    <row r="19" spans="2:5" ht="15.75">
      <c r="B19" s="32">
        <v>44501</v>
      </c>
      <c r="C19" s="3"/>
      <c r="D19" s="4"/>
      <c r="E19" s="4"/>
    </row>
    <row r="20" spans="2:5" ht="15.75">
      <c r="B20" s="32">
        <v>44531</v>
      </c>
      <c r="C20" s="53"/>
      <c r="D20" s="60"/>
      <c r="E20" s="60"/>
    </row>
    <row r="21" spans="2:5" ht="35.1" customHeight="1">
      <c r="B21" s="51" t="s">
        <v>6</v>
      </c>
      <c r="C21" s="93">
        <f>SUM(C9:C20)</f>
        <v>4193579785.7399998</v>
      </c>
      <c r="D21" s="17"/>
      <c r="E21" s="18"/>
    </row>
    <row r="22" spans="2:5">
      <c r="C22" s="11"/>
      <c r="D22" s="11"/>
      <c r="E22" s="11"/>
    </row>
  </sheetData>
  <mergeCells count="2">
    <mergeCell ref="B6:E6"/>
    <mergeCell ref="B7:E7"/>
  </mergeCells>
  <conditionalFormatting sqref="D9:E9 C10 E11 C12 E13 E15 D17:E17 D19:E19 C14 C16 C18 C20">
    <cfRule type="cellIs" dxfId="90" priority="26" stopIfTrue="1" operator="lessThan">
      <formula>0</formula>
    </cfRule>
  </conditionalFormatting>
  <conditionalFormatting sqref="D10:E10 E12 E14 D16:E16 D18:E18 D20:E20">
    <cfRule type="cellIs" dxfId="89" priority="20" stopIfTrue="1" operator="lessThan">
      <formula>0</formula>
    </cfRule>
  </conditionalFormatting>
  <conditionalFormatting sqref="D14">
    <cfRule type="cellIs" dxfId="88" priority="6" stopIfTrue="1" operator="lessThan">
      <formula>0</formula>
    </cfRule>
  </conditionalFormatting>
  <conditionalFormatting sqref="D13">
    <cfRule type="cellIs" dxfId="87" priority="5" stopIfTrue="1" operator="lessThan">
      <formula>0</formula>
    </cfRule>
  </conditionalFormatting>
  <conditionalFormatting sqref="D11">
    <cfRule type="cellIs" dxfId="86" priority="4" stopIfTrue="1" operator="lessThan">
      <formula>0</formula>
    </cfRule>
  </conditionalFormatting>
  <conditionalFormatting sqref="D15">
    <cfRule type="cellIs" dxfId="85" priority="2" stopIfTrue="1" operator="lessThan">
      <formula>0</formula>
    </cfRule>
  </conditionalFormatting>
  <conditionalFormatting sqref="D12">
    <cfRule type="cellIs" dxfId="8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20"/>
  <sheetViews>
    <sheetView showGridLines="0" topLeftCell="B7" workbookViewId="0">
      <selection activeCell="B1" sqref="B1:K42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5" width="19.7109375" customWidth="1"/>
    <col min="6" max="6" width="17.7109375" customWidth="1"/>
    <col min="7" max="7" width="11.7109375" bestFit="1" customWidth="1"/>
    <col min="8" max="8" width="1.7109375" customWidth="1"/>
    <col min="9" max="9" width="17.7109375" customWidth="1"/>
    <col min="10" max="10" width="18.85546875" customWidth="1"/>
    <col min="11" max="11" width="11.7109375" bestFit="1" customWidth="1"/>
  </cols>
  <sheetData>
    <row r="2" spans="1:11" ht="18.75">
      <c r="B2" s="50" t="s">
        <v>59</v>
      </c>
      <c r="E2" s="49" t="s">
        <v>79</v>
      </c>
    </row>
    <row r="4" spans="1:11" ht="30" customHeight="1">
      <c r="B4" s="150" t="s">
        <v>80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" customHeight="1">
      <c r="B5" s="147" t="s">
        <v>13</v>
      </c>
      <c r="C5" s="147"/>
      <c r="D5" s="147"/>
    </row>
    <row r="6" spans="1:11" ht="50.1" customHeight="1">
      <c r="B6" s="155" t="s">
        <v>14</v>
      </c>
      <c r="C6" s="156"/>
      <c r="D6" s="57" t="s">
        <v>81</v>
      </c>
      <c r="E6" s="58" t="s">
        <v>76</v>
      </c>
      <c r="F6" s="52" t="s">
        <v>21</v>
      </c>
      <c r="G6" s="52" t="s">
        <v>22</v>
      </c>
      <c r="I6" s="58" t="s">
        <v>82</v>
      </c>
      <c r="J6" s="52" t="s">
        <v>23</v>
      </c>
      <c r="K6" s="52" t="s">
        <v>24</v>
      </c>
    </row>
    <row r="7" spans="1:11" s="1" customFormat="1" ht="21.95" customHeight="1">
      <c r="B7" s="157" t="s">
        <v>15</v>
      </c>
      <c r="C7" s="158"/>
      <c r="D7" s="59">
        <f>+D8+D9</f>
        <v>839705290.97675037</v>
      </c>
      <c r="E7" s="59">
        <f>+E8+E9</f>
        <v>793540032.5999999</v>
      </c>
      <c r="F7" s="69">
        <f>+D7-E7</f>
        <v>46165258.376750469</v>
      </c>
      <c r="G7" s="54">
        <f>+IFERROR(F7/E7*100,0)</f>
        <v>5.8176344582757817</v>
      </c>
      <c r="H7" s="61"/>
      <c r="I7" s="59">
        <f>+I8+I9</f>
        <v>558646638.80999994</v>
      </c>
      <c r="J7" s="59">
        <f>+J8+J9</f>
        <v>281058652.16675043</v>
      </c>
      <c r="K7" s="60">
        <f>+J7/I7*100</f>
        <v>50.310631558698169</v>
      </c>
    </row>
    <row r="8" spans="1:11" s="1" customFormat="1" ht="21.95" customHeight="1">
      <c r="B8" s="70"/>
      <c r="C8" s="55" t="s">
        <v>60</v>
      </c>
      <c r="D8" s="71">
        <v>232138913.28</v>
      </c>
      <c r="E8" s="72">
        <v>222681327.68999997</v>
      </c>
      <c r="F8" s="73">
        <f t="shared" ref="F8:F15" si="0">+D8-E8</f>
        <v>9457585.5900000334</v>
      </c>
      <c r="G8" s="62">
        <f t="shared" ref="G8:G15" si="1">+IFERROR(F8/E8*100,0)</f>
        <v>4.2471390341116368</v>
      </c>
      <c r="H8" s="62"/>
      <c r="I8" s="72">
        <v>169732900</v>
      </c>
      <c r="J8" s="72">
        <f t="shared" ref="J8:J16" si="2">+D8-I8</f>
        <v>62406013.280000001</v>
      </c>
      <c r="K8" s="62">
        <f t="shared" ref="K8:K18" si="3">+J8/I8*100</f>
        <v>36.767187316071308</v>
      </c>
    </row>
    <row r="9" spans="1:11" s="1" customFormat="1" ht="21.95" customHeight="1">
      <c r="B9" s="70"/>
      <c r="C9" s="55" t="s">
        <v>61</v>
      </c>
      <c r="D9" s="71">
        <v>607566377.6967504</v>
      </c>
      <c r="E9" s="72">
        <v>570858704.90999997</v>
      </c>
      <c r="F9" s="73">
        <f t="shared" si="0"/>
        <v>36707672.786750436</v>
      </c>
      <c r="G9" s="63">
        <f t="shared" si="1"/>
        <v>6.430255415398749</v>
      </c>
      <c r="H9" s="63"/>
      <c r="I9" s="72">
        <v>388913738.81</v>
      </c>
      <c r="J9" s="72">
        <f t="shared" si="2"/>
        <v>218652638.8867504</v>
      </c>
      <c r="K9" s="63">
        <f t="shared" si="3"/>
        <v>56.221371750914408</v>
      </c>
    </row>
    <row r="10" spans="1:11" s="1" customFormat="1" ht="21.95" customHeight="1">
      <c r="B10" s="157" t="s">
        <v>16</v>
      </c>
      <c r="C10" s="158"/>
      <c r="D10" s="59">
        <v>64946182.420000009</v>
      </c>
      <c r="E10" s="59">
        <v>244990045.25</v>
      </c>
      <c r="F10" s="69">
        <f>+D10-E10</f>
        <v>-180043862.82999998</v>
      </c>
      <c r="G10" s="54">
        <f t="shared" si="1"/>
        <v>-73.490276980958257</v>
      </c>
      <c r="H10" s="64"/>
      <c r="I10" s="59">
        <v>57476178.490000002</v>
      </c>
      <c r="J10" s="59">
        <f t="shared" si="2"/>
        <v>7470003.9300000072</v>
      </c>
      <c r="K10" s="60">
        <f t="shared" si="3"/>
        <v>12.996695546311724</v>
      </c>
    </row>
    <row r="11" spans="1:11" s="1" customFormat="1" ht="21.95" customHeight="1">
      <c r="B11" s="151" t="s">
        <v>17</v>
      </c>
      <c r="C11" s="152"/>
      <c r="D11" s="74">
        <v>389920587.94</v>
      </c>
      <c r="E11" s="75">
        <v>73660448.289999992</v>
      </c>
      <c r="F11" s="75">
        <f t="shared" si="0"/>
        <v>316260139.64999998</v>
      </c>
      <c r="G11" s="65">
        <f t="shared" si="1"/>
        <v>429.34864909440807</v>
      </c>
      <c r="H11" s="65"/>
      <c r="I11" s="76">
        <v>86745510.280000001</v>
      </c>
      <c r="J11" s="75">
        <f t="shared" si="2"/>
        <v>303175077.65999997</v>
      </c>
      <c r="K11" s="65">
        <f t="shared" si="3"/>
        <v>349.49944577120078</v>
      </c>
    </row>
    <row r="12" spans="1:11" s="1" customFormat="1" ht="21.95" customHeight="1">
      <c r="B12" s="157" t="s">
        <v>18</v>
      </c>
      <c r="C12" s="158"/>
      <c r="D12" s="59">
        <v>121180208.09</v>
      </c>
      <c r="E12" s="59">
        <v>84374922.929999992</v>
      </c>
      <c r="F12" s="77">
        <f t="shared" si="0"/>
        <v>36805285.160000011</v>
      </c>
      <c r="G12" s="60">
        <f t="shared" si="1"/>
        <v>43.621118552647211</v>
      </c>
      <c r="H12" s="65"/>
      <c r="I12" s="59">
        <v>53642501.25</v>
      </c>
      <c r="J12" s="69">
        <f t="shared" si="2"/>
        <v>67537706.840000004</v>
      </c>
      <c r="K12" s="60">
        <f t="shared" si="3"/>
        <v>125.9033513840856</v>
      </c>
    </row>
    <row r="13" spans="1:11" s="1" customFormat="1" ht="21.95" customHeight="1">
      <c r="B13" s="151" t="s">
        <v>19</v>
      </c>
      <c r="C13" s="152"/>
      <c r="D13" s="74">
        <v>202268.95</v>
      </c>
      <c r="E13" s="75">
        <v>30021.1</v>
      </c>
      <c r="F13" s="76">
        <f t="shared" si="0"/>
        <v>172247.85</v>
      </c>
      <c r="G13" s="66">
        <f t="shared" si="1"/>
        <v>573.75595830932252</v>
      </c>
      <c r="H13" s="65"/>
      <c r="I13" s="76">
        <v>42650.12</v>
      </c>
      <c r="J13" s="75">
        <f t="shared" si="2"/>
        <v>159618.83000000002</v>
      </c>
      <c r="K13" s="66">
        <f>IFERROR(J13/I13*100,0)</f>
        <v>374.25177232795596</v>
      </c>
    </row>
    <row r="14" spans="1:11" s="1" customFormat="1" ht="21.95" customHeight="1">
      <c r="B14" s="153" t="s">
        <v>8</v>
      </c>
      <c r="C14" s="154"/>
      <c r="D14" s="79">
        <f>+D7+D10+D11+D12+D13</f>
        <v>1415954538.3767502</v>
      </c>
      <c r="E14" s="79">
        <f>+E7+E10+E11+E12+E13</f>
        <v>1196595470.1699998</v>
      </c>
      <c r="F14" s="80">
        <f t="shared" si="0"/>
        <v>219359068.20675039</v>
      </c>
      <c r="G14" s="91">
        <f t="shared" si="1"/>
        <v>18.331932025079965</v>
      </c>
      <c r="H14" s="65"/>
      <c r="I14" s="81">
        <f>+I7+I10+I11+I12+I13</f>
        <v>756553478.94999993</v>
      </c>
      <c r="J14" s="79">
        <f t="shared" si="2"/>
        <v>659401059.4267503</v>
      </c>
      <c r="K14" s="91">
        <f t="shared" si="3"/>
        <v>87.15855227338524</v>
      </c>
    </row>
    <row r="15" spans="1:11" s="1" customFormat="1" ht="21.95" customHeight="1">
      <c r="B15" s="151" t="s">
        <v>20</v>
      </c>
      <c r="C15" s="152"/>
      <c r="D15" s="82">
        <f>+SUM(D16:D18)</f>
        <v>200925882.73999998</v>
      </c>
      <c r="E15" s="82">
        <f>+SUM(E16:E18)</f>
        <v>154391980.44999999</v>
      </c>
      <c r="F15" s="75">
        <f t="shared" si="0"/>
        <v>46533902.289999992</v>
      </c>
      <c r="G15" s="65">
        <f t="shared" si="1"/>
        <v>30.140103232285465</v>
      </c>
      <c r="H15" s="67"/>
      <c r="I15" s="82">
        <f>+I16+I17+I18</f>
        <v>58839453.639999993</v>
      </c>
      <c r="J15" s="75">
        <f t="shared" si="2"/>
        <v>142086429.09999999</v>
      </c>
      <c r="K15" s="65">
        <f t="shared" si="3"/>
        <v>241.48155754357208</v>
      </c>
    </row>
    <row r="16" spans="1:11" s="1" customFormat="1" ht="21.95" customHeight="1">
      <c r="A16" s="97"/>
      <c r="B16" s="94"/>
      <c r="C16" s="24" t="s">
        <v>25</v>
      </c>
      <c r="D16" s="71">
        <v>134750322.25999999</v>
      </c>
      <c r="E16" s="72">
        <v>129996786.53</v>
      </c>
      <c r="F16" s="73">
        <f t="shared" ref="F16:F18" si="4">+D16-E16</f>
        <v>4753535.7299999893</v>
      </c>
      <c r="G16" s="62">
        <f t="shared" ref="G16:G18" si="5">+IFERROR(F16/E16*100,0)</f>
        <v>3.6566563350417836</v>
      </c>
      <c r="H16" s="65"/>
      <c r="I16" s="72">
        <v>39635996.869999997</v>
      </c>
      <c r="J16" s="73">
        <f t="shared" si="2"/>
        <v>95114325.389999986</v>
      </c>
      <c r="K16" s="62">
        <f t="shared" si="3"/>
        <v>239.96955520498301</v>
      </c>
    </row>
    <row r="17" spans="1:12" s="1" customFormat="1" ht="21.95" customHeight="1">
      <c r="A17" s="97"/>
      <c r="B17" s="95"/>
      <c r="C17" s="24" t="s">
        <v>26</v>
      </c>
      <c r="D17" s="83">
        <v>22851050.709999993</v>
      </c>
      <c r="E17" s="84">
        <v>16210699.699999999</v>
      </c>
      <c r="F17" s="73">
        <f t="shared" si="4"/>
        <v>6640351.0099999942</v>
      </c>
      <c r="G17" s="62">
        <f t="shared" si="5"/>
        <v>40.962766153764449</v>
      </c>
      <c r="H17" s="65"/>
      <c r="I17" s="84">
        <v>9564812.4800000004</v>
      </c>
      <c r="J17" s="73">
        <f t="shared" ref="J17:J18" si="6">+D17-I17</f>
        <v>13286238.229999993</v>
      </c>
      <c r="K17" s="62">
        <f t="shared" si="3"/>
        <v>138.90746167561034</v>
      </c>
    </row>
    <row r="18" spans="1:12" s="1" customFormat="1" ht="21.95" customHeight="1">
      <c r="A18" s="97"/>
      <c r="B18" s="96"/>
      <c r="C18" s="24" t="s">
        <v>27</v>
      </c>
      <c r="D18" s="85">
        <v>43324509.770000003</v>
      </c>
      <c r="E18" s="72">
        <v>8184494.2200000007</v>
      </c>
      <c r="F18" s="73">
        <f t="shared" si="4"/>
        <v>35140015.550000004</v>
      </c>
      <c r="G18" s="62">
        <f t="shared" si="5"/>
        <v>429.34865130859612</v>
      </c>
      <c r="H18" s="65"/>
      <c r="I18" s="86">
        <v>9638644.2899999991</v>
      </c>
      <c r="J18" s="73">
        <f t="shared" si="6"/>
        <v>33685865.480000004</v>
      </c>
      <c r="K18" s="62">
        <f t="shared" si="3"/>
        <v>349.48758836290665</v>
      </c>
    </row>
    <row r="19" spans="1:12" s="1" customFormat="1" ht="35.1" customHeight="1">
      <c r="A19" s="97"/>
      <c r="B19" s="148" t="s">
        <v>28</v>
      </c>
      <c r="C19" s="149"/>
      <c r="D19" s="87">
        <f>+D14+D15</f>
        <v>1616880421.1167502</v>
      </c>
      <c r="E19" s="87">
        <f>+E14+E15</f>
        <v>1350987450.6199999</v>
      </c>
      <c r="F19" s="89">
        <f>+F14+F15</f>
        <v>265892970.49675038</v>
      </c>
      <c r="G19" s="92">
        <f>+IFERROR(F19/E19*100,0)</f>
        <v>19.681379747437759</v>
      </c>
      <c r="H19" s="65"/>
      <c r="I19" s="89">
        <f>+I14+I15</f>
        <v>815392932.58999991</v>
      </c>
      <c r="J19" s="90">
        <f>+J14+J15</f>
        <v>801487488.52675033</v>
      </c>
      <c r="K19" s="92">
        <f t="shared" ref="K19" si="7">+J19/I19*100</f>
        <v>98.294632746069979</v>
      </c>
      <c r="L19" s="88"/>
    </row>
    <row r="20" spans="1:12">
      <c r="B20" s="11"/>
      <c r="C20" s="11"/>
      <c r="D20" s="11"/>
      <c r="E20" s="11"/>
      <c r="G20" s="11"/>
      <c r="H20" s="19"/>
      <c r="K20" s="11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3" priority="45" stopIfTrue="1" operator="lessThan">
      <formula>0</formula>
    </cfRule>
  </conditionalFormatting>
  <conditionalFormatting sqref="G8:H9">
    <cfRule type="cellIs" dxfId="82" priority="41" stopIfTrue="1" operator="lessThan">
      <formula>0</formula>
    </cfRule>
  </conditionalFormatting>
  <conditionalFormatting sqref="K19">
    <cfRule type="cellIs" dxfId="81" priority="36" stopIfTrue="1" operator="lessThan">
      <formula>0</formula>
    </cfRule>
  </conditionalFormatting>
  <conditionalFormatting sqref="G11:H11 H10 G13:H15 H12:H14">
    <cfRule type="cellIs" dxfId="80" priority="39" stopIfTrue="1" operator="lessThan">
      <formula>0</formula>
    </cfRule>
  </conditionalFormatting>
  <conditionalFormatting sqref="G16:G18">
    <cfRule type="cellIs" dxfId="79" priority="22" stopIfTrue="1" operator="lessThan">
      <formula>0</formula>
    </cfRule>
  </conditionalFormatting>
  <conditionalFormatting sqref="G19">
    <cfRule type="cellIs" dxfId="78" priority="37" stopIfTrue="1" operator="lessThan">
      <formula>0</formula>
    </cfRule>
  </conditionalFormatting>
  <conditionalFormatting sqref="K8:K9">
    <cfRule type="cellIs" dxfId="77" priority="34" stopIfTrue="1" operator="lessThan">
      <formula>0</formula>
    </cfRule>
  </conditionalFormatting>
  <conditionalFormatting sqref="K11 K13:K15">
    <cfRule type="cellIs" dxfId="76" priority="33" stopIfTrue="1" operator="lessThan">
      <formula>0</formula>
    </cfRule>
  </conditionalFormatting>
  <conditionalFormatting sqref="K16:K18">
    <cfRule type="cellIs" dxfId="75" priority="21" stopIfTrue="1" operator="lessThan">
      <formula>0</formula>
    </cfRule>
  </conditionalFormatting>
  <conditionalFormatting sqref="B7">
    <cfRule type="cellIs" dxfId="74" priority="20" stopIfTrue="1" operator="lessThan">
      <formula>0</formula>
    </cfRule>
  </conditionalFormatting>
  <conditionalFormatting sqref="H16:H19">
    <cfRule type="cellIs" dxfId="73" priority="2" stopIfTrue="1" operator="lessThan">
      <formula>0</formula>
    </cfRule>
  </conditionalFormatting>
  <conditionalFormatting sqref="E7">
    <cfRule type="cellIs" dxfId="72" priority="18" stopIfTrue="1" operator="lessThan">
      <formula>0</formula>
    </cfRule>
  </conditionalFormatting>
  <conditionalFormatting sqref="I7:J7">
    <cfRule type="cellIs" dxfId="71" priority="16" stopIfTrue="1" operator="lessThan">
      <formula>0</formula>
    </cfRule>
  </conditionalFormatting>
  <conditionalFormatting sqref="G7">
    <cfRule type="cellIs" dxfId="70" priority="15" stopIfTrue="1" operator="lessThan">
      <formula>0</formula>
    </cfRule>
  </conditionalFormatting>
  <conditionalFormatting sqref="K7">
    <cfRule type="cellIs" dxfId="69" priority="14" stopIfTrue="1" operator="lessThan">
      <formula>0</formula>
    </cfRule>
  </conditionalFormatting>
  <conditionalFormatting sqref="B10">
    <cfRule type="cellIs" dxfId="68" priority="13" stopIfTrue="1" operator="lessThan">
      <formula>0</formula>
    </cfRule>
  </conditionalFormatting>
  <conditionalFormatting sqref="D10:E10">
    <cfRule type="cellIs" dxfId="67" priority="12" stopIfTrue="1" operator="lessThan">
      <formula>0</formula>
    </cfRule>
  </conditionalFormatting>
  <conditionalFormatting sqref="I10:J10">
    <cfRule type="cellIs" dxfId="66" priority="11" stopIfTrue="1" operator="lessThan">
      <formula>0</formula>
    </cfRule>
  </conditionalFormatting>
  <conditionalFormatting sqref="K10">
    <cfRule type="cellIs" dxfId="65" priority="10" stopIfTrue="1" operator="lessThan">
      <formula>0</formula>
    </cfRule>
  </conditionalFormatting>
  <conditionalFormatting sqref="G10">
    <cfRule type="cellIs" dxfId="64" priority="9" stopIfTrue="1" operator="lessThan">
      <formula>0</formula>
    </cfRule>
  </conditionalFormatting>
  <conditionalFormatting sqref="B12">
    <cfRule type="cellIs" dxfId="63" priority="8" stopIfTrue="1" operator="lessThan">
      <formula>0</formula>
    </cfRule>
  </conditionalFormatting>
  <conditionalFormatting sqref="D12:E12">
    <cfRule type="cellIs" dxfId="62" priority="7" stopIfTrue="1" operator="lessThan">
      <formula>0</formula>
    </cfRule>
  </conditionalFormatting>
  <conditionalFormatting sqref="G12">
    <cfRule type="cellIs" dxfId="61" priority="5" stopIfTrue="1" operator="lessThan">
      <formula>0</formula>
    </cfRule>
  </conditionalFormatting>
  <conditionalFormatting sqref="I12">
    <cfRule type="cellIs" dxfId="60" priority="4" stopIfTrue="1" operator="lessThan">
      <formula>0</formula>
    </cfRule>
  </conditionalFormatting>
  <conditionalFormatting sqref="K12">
    <cfRule type="cellIs" dxfId="59" priority="3" stopIfTrue="1" operator="lessThan">
      <formula>0</formula>
    </cfRule>
  </conditionalFormatting>
  <conditionalFormatting sqref="D7">
    <cfRule type="cellIs" dxfId="5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showGridLines="0" workbookViewId="0">
      <selection activeCell="I8" sqref="I8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20.7109375" customWidth="1"/>
    <col min="7" max="7" width="11.7109375" customWidth="1"/>
  </cols>
  <sheetData>
    <row r="2" spans="2:7" ht="18.75">
      <c r="B2" s="50" t="s">
        <v>59</v>
      </c>
      <c r="D2" s="49" t="s">
        <v>79</v>
      </c>
    </row>
    <row r="5" spans="2:7" ht="30" customHeight="1">
      <c r="C5" s="146" t="s">
        <v>83</v>
      </c>
      <c r="D5" s="146"/>
      <c r="E5" s="146"/>
      <c r="F5" s="146"/>
      <c r="G5" s="146"/>
    </row>
    <row r="6" spans="2:7" ht="15" customHeight="1">
      <c r="C6" s="7"/>
      <c r="D6" s="159" t="s">
        <v>13</v>
      </c>
      <c r="E6" s="159"/>
      <c r="F6" s="159"/>
      <c r="G6" s="159"/>
    </row>
    <row r="7" spans="2:7" ht="50.1" customHeight="1">
      <c r="B7" s="155" t="s">
        <v>14</v>
      </c>
      <c r="C7" s="156"/>
      <c r="D7" s="57" t="s">
        <v>84</v>
      </c>
      <c r="E7" s="57" t="s">
        <v>85</v>
      </c>
      <c r="F7" s="52" t="s">
        <v>57</v>
      </c>
      <c r="G7" s="52" t="s">
        <v>58</v>
      </c>
    </row>
    <row r="8" spans="2:7" ht="21.95" customHeight="1">
      <c r="B8" s="157" t="s">
        <v>15</v>
      </c>
      <c r="C8" s="158"/>
      <c r="D8" s="59">
        <f>+D9+D10</f>
        <v>2522927498.0299997</v>
      </c>
      <c r="E8" s="59">
        <f>+E9+E10</f>
        <v>1724141484.0799999</v>
      </c>
      <c r="F8" s="69">
        <f t="shared" ref="F8:F19" si="0">+D8-E8</f>
        <v>798786013.94999981</v>
      </c>
      <c r="G8" s="60">
        <f t="shared" ref="G8:G20" si="1">+IFERROR(F8/E8*100,0)</f>
        <v>46.329493334836798</v>
      </c>
    </row>
    <row r="9" spans="2:7" ht="21.95" customHeight="1">
      <c r="B9" s="9"/>
      <c r="C9" s="26" t="s">
        <v>60</v>
      </c>
      <c r="D9" s="99">
        <v>720714838.63</v>
      </c>
      <c r="E9" s="99">
        <v>526759970.13999999</v>
      </c>
      <c r="F9" s="100">
        <f t="shared" si="0"/>
        <v>193954868.49000001</v>
      </c>
      <c r="G9" s="10">
        <f t="shared" si="1"/>
        <v>36.820350726052993</v>
      </c>
    </row>
    <row r="10" spans="2:7" ht="21.95" customHeight="1">
      <c r="B10" s="9"/>
      <c r="C10" s="26" t="s">
        <v>61</v>
      </c>
      <c r="D10" s="99">
        <v>1802212659.3999999</v>
      </c>
      <c r="E10" s="99">
        <v>1197381513.9400001</v>
      </c>
      <c r="F10" s="100">
        <f t="shared" si="0"/>
        <v>604831145.4599998</v>
      </c>
      <c r="G10" s="12">
        <f t="shared" si="1"/>
        <v>50.512818046588571</v>
      </c>
    </row>
    <row r="11" spans="2:7" ht="21.95" customHeight="1">
      <c r="B11" s="157" t="s">
        <v>16</v>
      </c>
      <c r="C11" s="158"/>
      <c r="D11" s="59">
        <v>336653546.67000002</v>
      </c>
      <c r="E11" s="59">
        <v>164386401.38</v>
      </c>
      <c r="F11" s="69">
        <f t="shared" si="0"/>
        <v>172267145.29000002</v>
      </c>
      <c r="G11" s="60">
        <f t="shared" si="1"/>
        <v>104.79403639464233</v>
      </c>
    </row>
    <row r="12" spans="2:7" ht="21.95" customHeight="1">
      <c r="B12" s="151" t="s">
        <v>17</v>
      </c>
      <c r="C12" s="152"/>
      <c r="D12" s="74">
        <v>517339888.15999997</v>
      </c>
      <c r="E12" s="75">
        <v>182859056.05000001</v>
      </c>
      <c r="F12" s="75">
        <f t="shared" si="0"/>
        <v>334480832.10999995</v>
      </c>
      <c r="G12" s="65">
        <f t="shared" si="1"/>
        <v>182.91729123798021</v>
      </c>
    </row>
    <row r="13" spans="2:7" ht="21.95" customHeight="1">
      <c r="B13" s="157" t="s">
        <v>18</v>
      </c>
      <c r="C13" s="158"/>
      <c r="D13" s="59">
        <v>294595480.15000004</v>
      </c>
      <c r="E13" s="59">
        <v>175599485.75999999</v>
      </c>
      <c r="F13" s="77">
        <f t="shared" si="0"/>
        <v>118995994.39000005</v>
      </c>
      <c r="G13" s="60">
        <f t="shared" si="1"/>
        <v>67.765571109153143</v>
      </c>
    </row>
    <row r="14" spans="2:7" ht="21.95" customHeight="1">
      <c r="B14" s="151" t="s">
        <v>19</v>
      </c>
      <c r="C14" s="152"/>
      <c r="D14" s="101">
        <v>275506.04000000004</v>
      </c>
      <c r="E14" s="101">
        <v>72671.22</v>
      </c>
      <c r="F14" s="102">
        <f t="shared" si="0"/>
        <v>202834.82000000004</v>
      </c>
      <c r="G14" s="13">
        <f t="shared" si="1"/>
        <v>279.11299686450843</v>
      </c>
    </row>
    <row r="15" spans="2:7" ht="21.95" customHeight="1">
      <c r="B15" s="153" t="s">
        <v>8</v>
      </c>
      <c r="C15" s="154"/>
      <c r="D15" s="78">
        <f>+D8+D11+D12+D13+D14</f>
        <v>3671791919.0499997</v>
      </c>
      <c r="E15" s="79">
        <f>+E8+E11+E12+E13+E14</f>
        <v>2247059098.4899998</v>
      </c>
      <c r="F15" s="80">
        <f t="shared" si="0"/>
        <v>1424732820.5599999</v>
      </c>
      <c r="G15" s="91">
        <f t="shared" si="1"/>
        <v>63.404332423539977</v>
      </c>
    </row>
    <row r="16" spans="2:7" ht="21.95" customHeight="1">
      <c r="B16" s="151" t="s">
        <v>20</v>
      </c>
      <c r="C16" s="152"/>
      <c r="D16" s="101">
        <f>+D17+D18+D19</f>
        <v>521787866.69</v>
      </c>
      <c r="E16" s="101">
        <f>+E17+E18+E19</f>
        <v>284412027.65000004</v>
      </c>
      <c r="F16" s="101">
        <f t="shared" si="0"/>
        <v>237375839.03999996</v>
      </c>
      <c r="G16" s="8">
        <f t="shared" si="1"/>
        <v>83.461955178673662</v>
      </c>
    </row>
    <row r="17" spans="1:7" ht="21.95" customHeight="1">
      <c r="A17" s="111"/>
      <c r="B17" s="108"/>
      <c r="C17" s="23" t="s">
        <v>25</v>
      </c>
      <c r="D17" s="99">
        <v>408658160.25999999</v>
      </c>
      <c r="E17" s="99">
        <v>230991450.79000002</v>
      </c>
      <c r="F17" s="100">
        <f t="shared" si="0"/>
        <v>177666709.46999997</v>
      </c>
      <c r="G17" s="10">
        <f t="shared" si="1"/>
        <v>76.914842026565353</v>
      </c>
    </row>
    <row r="18" spans="1:7" ht="21.95" customHeight="1">
      <c r="A18" s="111"/>
      <c r="B18" s="109"/>
      <c r="C18" s="23" t="s">
        <v>26</v>
      </c>
      <c r="D18" s="103">
        <v>55647496.75</v>
      </c>
      <c r="E18" s="103">
        <v>33102649.859999999</v>
      </c>
      <c r="F18" s="100">
        <f t="shared" si="0"/>
        <v>22544846.890000001</v>
      </c>
      <c r="G18" s="12">
        <f t="shared" si="1"/>
        <v>68.105867612859441</v>
      </c>
    </row>
    <row r="19" spans="1:7" ht="21.95" customHeight="1">
      <c r="A19" s="111"/>
      <c r="B19" s="110"/>
      <c r="C19" s="25" t="s">
        <v>27</v>
      </c>
      <c r="D19" s="104">
        <v>57482209.680000007</v>
      </c>
      <c r="E19" s="104">
        <v>20317927</v>
      </c>
      <c r="F19" s="100">
        <f t="shared" si="0"/>
        <v>37164282.680000007</v>
      </c>
      <c r="G19" s="12">
        <f t="shared" si="1"/>
        <v>182.91375237247388</v>
      </c>
    </row>
    <row r="20" spans="1:7" ht="35.1" customHeight="1">
      <c r="A20" s="111"/>
      <c r="B20" s="160" t="s">
        <v>28</v>
      </c>
      <c r="C20" s="149"/>
      <c r="D20" s="20">
        <f>+D15+D16</f>
        <v>4193579785.7399998</v>
      </c>
      <c r="E20" s="21">
        <f>+E15+E16</f>
        <v>2531471126.1399999</v>
      </c>
      <c r="F20" s="20">
        <f>+F15+F16</f>
        <v>1662108659.5999999</v>
      </c>
      <c r="G20" s="98">
        <f t="shared" si="1"/>
        <v>65.657816217496887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7" priority="17" stopIfTrue="1" operator="lessThan">
      <formula>0</formula>
    </cfRule>
  </conditionalFormatting>
  <conditionalFormatting sqref="G14 G16">
    <cfRule type="cellIs" dxfId="56" priority="16" stopIfTrue="1" operator="lessThan">
      <formula>0</formula>
    </cfRule>
  </conditionalFormatting>
  <conditionalFormatting sqref="G20">
    <cfRule type="cellIs" dxfId="55" priority="15" stopIfTrue="1" operator="lessThan">
      <formula>0</formula>
    </cfRule>
  </conditionalFormatting>
  <conditionalFormatting sqref="G17:G18">
    <cfRule type="cellIs" dxfId="54" priority="14" stopIfTrue="1" operator="lessThan">
      <formula>0</formula>
    </cfRule>
  </conditionalFormatting>
  <conditionalFormatting sqref="G19">
    <cfRule type="cellIs" dxfId="53" priority="13" stopIfTrue="1" operator="lessThan">
      <formula>0</formula>
    </cfRule>
  </conditionalFormatting>
  <conditionalFormatting sqref="B8">
    <cfRule type="cellIs" dxfId="52" priority="12" stopIfTrue="1" operator="lessThan">
      <formula>0</formula>
    </cfRule>
  </conditionalFormatting>
  <conditionalFormatting sqref="D8">
    <cfRule type="cellIs" dxfId="51" priority="11" stopIfTrue="1" operator="lessThan">
      <formula>0</formula>
    </cfRule>
  </conditionalFormatting>
  <conditionalFormatting sqref="E8">
    <cfRule type="cellIs" dxfId="50" priority="10" stopIfTrue="1" operator="lessThan">
      <formula>0</formula>
    </cfRule>
  </conditionalFormatting>
  <conditionalFormatting sqref="G8">
    <cfRule type="cellIs" dxfId="49" priority="9" stopIfTrue="1" operator="lessThan">
      <formula>0</formula>
    </cfRule>
  </conditionalFormatting>
  <conditionalFormatting sqref="B11">
    <cfRule type="cellIs" dxfId="48" priority="8" stopIfTrue="1" operator="lessThan">
      <formula>0</formula>
    </cfRule>
  </conditionalFormatting>
  <conditionalFormatting sqref="D11:E11">
    <cfRule type="cellIs" dxfId="47" priority="7" stopIfTrue="1" operator="lessThan">
      <formula>0</formula>
    </cfRule>
  </conditionalFormatting>
  <conditionalFormatting sqref="G11">
    <cfRule type="cellIs" dxfId="46" priority="6" stopIfTrue="1" operator="lessThan">
      <formula>0</formula>
    </cfRule>
  </conditionalFormatting>
  <conditionalFormatting sqref="G12">
    <cfRule type="cellIs" dxfId="45" priority="5" stopIfTrue="1" operator="lessThan">
      <formula>0</formula>
    </cfRule>
  </conditionalFormatting>
  <conditionalFormatting sqref="G15">
    <cfRule type="cellIs" dxfId="44" priority="1" stopIfTrue="1" operator="lessThan">
      <formula>0</formula>
    </cfRule>
  </conditionalFormatting>
  <conditionalFormatting sqref="B13">
    <cfRule type="cellIs" dxfId="43" priority="4" stopIfTrue="1" operator="lessThan">
      <formula>0</formula>
    </cfRule>
  </conditionalFormatting>
  <conditionalFormatting sqref="D13:E13">
    <cfRule type="cellIs" dxfId="42" priority="3" stopIfTrue="1" operator="lessThan">
      <formula>0</formula>
    </cfRule>
  </conditionalFormatting>
  <conditionalFormatting sqref="G13">
    <cfRule type="cellIs" dxfId="41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showGridLines="0" workbookViewId="0">
      <selection activeCell="A10" sqref="A10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50" t="s">
        <v>59</v>
      </c>
      <c r="E2" s="49" t="s">
        <v>79</v>
      </c>
    </row>
    <row r="4" spans="2:18" ht="30" customHeight="1">
      <c r="B4" s="146" t="s">
        <v>70</v>
      </c>
      <c r="C4" s="146"/>
      <c r="D4" s="146"/>
      <c r="E4" s="146"/>
      <c r="F4" s="146"/>
      <c r="G4" s="146"/>
      <c r="I4" s="150" t="s">
        <v>47</v>
      </c>
      <c r="J4" s="150"/>
      <c r="K4" s="150"/>
      <c r="L4" s="150"/>
      <c r="M4" s="150"/>
      <c r="O4" s="146" t="s">
        <v>71</v>
      </c>
      <c r="P4" s="146"/>
    </row>
    <row r="5" spans="2:18" ht="15" customHeight="1">
      <c r="C5" s="159" t="s">
        <v>13</v>
      </c>
      <c r="D5" s="159"/>
      <c r="E5" s="159"/>
      <c r="F5" s="159"/>
      <c r="G5" s="159"/>
      <c r="I5" s="159" t="s">
        <v>13</v>
      </c>
      <c r="J5" s="159"/>
      <c r="K5" s="159"/>
      <c r="O5" s="159" t="s">
        <v>50</v>
      </c>
      <c r="P5" s="159"/>
      <c r="Q5" s="7"/>
      <c r="R5" s="7"/>
    </row>
    <row r="6" spans="2:18" ht="49.5" customHeight="1">
      <c r="B6" s="163" t="s">
        <v>0</v>
      </c>
      <c r="C6" s="167" t="s">
        <v>44</v>
      </c>
      <c r="D6" s="168"/>
      <c r="E6" s="167" t="s">
        <v>45</v>
      </c>
      <c r="F6" s="168"/>
      <c r="G6" s="165" t="s">
        <v>46</v>
      </c>
      <c r="I6" s="167" t="s">
        <v>44</v>
      </c>
      <c r="J6" s="168"/>
      <c r="K6" s="167" t="s">
        <v>45</v>
      </c>
      <c r="L6" s="168"/>
      <c r="M6" s="165" t="s">
        <v>46</v>
      </c>
      <c r="O6" s="161" t="s">
        <v>44</v>
      </c>
      <c r="P6" s="161" t="s">
        <v>45</v>
      </c>
    </row>
    <row r="7" spans="2:18" ht="16.5" customHeight="1">
      <c r="B7" s="164"/>
      <c r="C7" s="105" t="s">
        <v>48</v>
      </c>
      <c r="D7" s="105" t="s">
        <v>49</v>
      </c>
      <c r="E7" s="105" t="s">
        <v>48</v>
      </c>
      <c r="F7" s="105" t="s">
        <v>49</v>
      </c>
      <c r="G7" s="166"/>
      <c r="I7" s="105" t="s">
        <v>48</v>
      </c>
      <c r="J7" s="105" t="s">
        <v>49</v>
      </c>
      <c r="K7" s="105" t="s">
        <v>48</v>
      </c>
      <c r="L7" s="105" t="s">
        <v>49</v>
      </c>
      <c r="M7" s="166"/>
      <c r="O7" s="162"/>
      <c r="P7" s="162"/>
    </row>
    <row r="8" spans="2:18" ht="15.75">
      <c r="B8" s="32">
        <v>44197</v>
      </c>
      <c r="C8" s="113">
        <v>265894597.66000003</v>
      </c>
      <c r="D8" s="114">
        <f>+C8/G8*100</f>
        <v>29.886470168335745</v>
      </c>
      <c r="E8" s="113">
        <v>623787576.79000008</v>
      </c>
      <c r="F8" s="113">
        <f>+E8/G8*100</f>
        <v>70.113529831664266</v>
      </c>
      <c r="G8" s="113">
        <f>+C8+E8</f>
        <v>889682174.45000005</v>
      </c>
      <c r="H8" s="1"/>
      <c r="I8" s="113">
        <v>188878340.28999999</v>
      </c>
      <c r="J8" s="114">
        <f>+I8/M8*100</f>
        <v>30.178947194195281</v>
      </c>
      <c r="K8" s="113">
        <v>436982923.44</v>
      </c>
      <c r="L8" s="113">
        <f>+K8/M8*100</f>
        <v>69.821052805804712</v>
      </c>
      <c r="M8" s="113">
        <f>+I8+K8</f>
        <v>625861263.73000002</v>
      </c>
      <c r="N8" s="1"/>
      <c r="O8" s="112">
        <f t="shared" ref="O8" si="0">+(C8-I8)/I8*100</f>
        <v>40.775589859457064</v>
      </c>
      <c r="P8" s="112">
        <f t="shared" ref="P8" si="1">+(E8-K8)/K8*100</f>
        <v>42.748730746603037</v>
      </c>
    </row>
    <row r="9" spans="2:18" ht="15.75">
      <c r="B9" s="32">
        <v>44228</v>
      </c>
      <c r="C9" s="106">
        <v>222681327.68999997</v>
      </c>
      <c r="D9" s="106">
        <f t="shared" ref="D9:D10" si="2">+C9/G9*100</f>
        <v>28.06176355846776</v>
      </c>
      <c r="E9" s="106">
        <v>570858704.90999997</v>
      </c>
      <c r="F9" s="106">
        <f t="shared" ref="F9:F10" si="3">+E9/G9*100</f>
        <v>71.93823644153224</v>
      </c>
      <c r="G9" s="106">
        <f>+C9+E9</f>
        <v>793540032.5999999</v>
      </c>
      <c r="H9" s="1"/>
      <c r="I9" s="106">
        <v>168148729.84999999</v>
      </c>
      <c r="J9" s="106">
        <f>+I9/M9*100</f>
        <v>31.159797240590386</v>
      </c>
      <c r="K9" s="106">
        <v>371484851.69</v>
      </c>
      <c r="L9" s="106">
        <f t="shared" ref="L9:L10" si="4">+K9/M9*100</f>
        <v>68.840202759409621</v>
      </c>
      <c r="M9" s="106">
        <f t="shared" ref="M9:M10" si="5">+I9+K9</f>
        <v>539633581.53999996</v>
      </c>
      <c r="N9" s="1"/>
      <c r="O9" s="107">
        <f t="shared" ref="O9" si="6">+(C9-I9)/I9*100</f>
        <v>32.431168459403011</v>
      </c>
      <c r="P9" s="107">
        <f t="shared" ref="P9" si="7">+(E9-K9)/K9*100</f>
        <v>53.669443669906428</v>
      </c>
    </row>
    <row r="10" spans="2:18" ht="15.75">
      <c r="B10" s="32">
        <v>44256</v>
      </c>
      <c r="C10" s="113">
        <v>232138913.28</v>
      </c>
      <c r="D10" s="114">
        <f>+C10/G10*100</f>
        <v>27.645284098314566</v>
      </c>
      <c r="E10" s="113">
        <v>607566377.70000005</v>
      </c>
      <c r="F10" s="113">
        <f>+E10/G10*100</f>
        <v>72.354715901685438</v>
      </c>
      <c r="G10" s="113">
        <f>+C10+E10</f>
        <v>839705290.98000002</v>
      </c>
      <c r="H10" s="1"/>
      <c r="I10" s="113">
        <v>169732900</v>
      </c>
      <c r="J10" s="114">
        <f>+I10/M10*100</f>
        <v>30.382873216879315</v>
      </c>
      <c r="K10" s="113">
        <v>388913738.81</v>
      </c>
      <c r="L10" s="113">
        <f t="shared" si="4"/>
        <v>69.617126783120696</v>
      </c>
      <c r="M10" s="113">
        <f t="shared" si="5"/>
        <v>558646638.80999994</v>
      </c>
      <c r="N10" s="1"/>
      <c r="O10" s="112">
        <f>+(C10-I10)/I10*100</f>
        <v>36.767187316071308</v>
      </c>
      <c r="P10" s="112">
        <f t="shared" ref="P10" si="8">+(E10-K10)/K10*100</f>
        <v>56.221371751749984</v>
      </c>
    </row>
    <row r="11" spans="2:18" ht="15.75">
      <c r="B11" s="32">
        <v>44287</v>
      </c>
      <c r="C11" s="106"/>
      <c r="D11" s="106"/>
      <c r="E11" s="106"/>
      <c r="F11" s="106"/>
      <c r="G11" s="106"/>
      <c r="H11" s="1"/>
      <c r="I11" s="106"/>
      <c r="J11" s="106"/>
      <c r="K11" s="106"/>
      <c r="L11" s="106"/>
      <c r="M11" s="106"/>
      <c r="N11" s="1"/>
      <c r="O11" s="107"/>
      <c r="P11" s="107"/>
    </row>
    <row r="12" spans="2:18" ht="15.75">
      <c r="B12" s="32">
        <v>44317</v>
      </c>
      <c r="C12" s="113"/>
      <c r="D12" s="114"/>
      <c r="E12" s="113"/>
      <c r="F12" s="113"/>
      <c r="G12" s="113"/>
      <c r="H12" s="1"/>
      <c r="I12" s="113"/>
      <c r="J12" s="114"/>
      <c r="K12" s="113"/>
      <c r="L12" s="113"/>
      <c r="M12" s="113"/>
      <c r="N12" s="1"/>
      <c r="O12" s="112"/>
      <c r="P12" s="112"/>
    </row>
    <row r="13" spans="2:18" ht="15.75">
      <c r="B13" s="32">
        <v>44348</v>
      </c>
      <c r="C13" s="106"/>
      <c r="D13" s="106"/>
      <c r="E13" s="106"/>
      <c r="F13" s="106"/>
      <c r="G13" s="106"/>
      <c r="H13" s="1"/>
      <c r="I13" s="106"/>
      <c r="J13" s="106"/>
      <c r="K13" s="106"/>
      <c r="L13" s="106"/>
      <c r="M13" s="106"/>
      <c r="N13" s="1"/>
      <c r="O13" s="107"/>
      <c r="P13" s="107"/>
    </row>
    <row r="14" spans="2:18" ht="15.75">
      <c r="B14" s="32">
        <v>44378</v>
      </c>
      <c r="C14" s="113"/>
      <c r="D14" s="114"/>
      <c r="E14" s="113"/>
      <c r="F14" s="113"/>
      <c r="G14" s="113"/>
      <c r="H14" s="1"/>
      <c r="I14" s="113"/>
      <c r="J14" s="114"/>
      <c r="K14" s="113"/>
      <c r="L14" s="113"/>
      <c r="M14" s="113"/>
      <c r="N14" s="1"/>
      <c r="O14" s="112"/>
      <c r="P14" s="112"/>
    </row>
    <row r="15" spans="2:18" ht="15.75">
      <c r="B15" s="32">
        <v>44409</v>
      </c>
      <c r="C15" s="106"/>
      <c r="D15" s="106"/>
      <c r="E15" s="106"/>
      <c r="F15" s="106"/>
      <c r="G15" s="106"/>
      <c r="H15" s="1"/>
      <c r="I15" s="106"/>
      <c r="J15" s="106"/>
      <c r="K15" s="106"/>
      <c r="L15" s="106"/>
      <c r="M15" s="106"/>
      <c r="N15" s="1"/>
      <c r="O15" s="107"/>
      <c r="P15" s="107"/>
    </row>
    <row r="16" spans="2:18" ht="15.75">
      <c r="B16" s="32">
        <v>44440</v>
      </c>
      <c r="C16" s="113"/>
      <c r="D16" s="114"/>
      <c r="E16" s="113"/>
      <c r="F16" s="113"/>
      <c r="G16" s="113"/>
      <c r="H16" s="1"/>
      <c r="I16" s="113"/>
      <c r="J16" s="114"/>
      <c r="K16" s="113"/>
      <c r="L16" s="113"/>
      <c r="M16" s="113"/>
      <c r="N16" s="1"/>
      <c r="O16" s="112"/>
      <c r="P16" s="112"/>
    </row>
    <row r="17" spans="2:16" ht="15.75">
      <c r="B17" s="32">
        <v>44470</v>
      </c>
      <c r="C17" s="106"/>
      <c r="D17" s="106"/>
      <c r="E17" s="106"/>
      <c r="F17" s="106"/>
      <c r="G17" s="106"/>
      <c r="H17" s="1"/>
      <c r="I17" s="106"/>
      <c r="J17" s="106"/>
      <c r="K17" s="106"/>
      <c r="L17" s="106"/>
      <c r="M17" s="106"/>
      <c r="N17" s="1"/>
      <c r="O17" s="107"/>
      <c r="P17" s="107"/>
    </row>
    <row r="18" spans="2:16" ht="15.75">
      <c r="B18" s="32">
        <v>44501</v>
      </c>
      <c r="C18" s="113"/>
      <c r="D18" s="114"/>
      <c r="E18" s="113"/>
      <c r="F18" s="113"/>
      <c r="G18" s="113"/>
      <c r="H18" s="1"/>
      <c r="I18" s="113"/>
      <c r="J18" s="114"/>
      <c r="K18" s="113"/>
      <c r="L18" s="113"/>
      <c r="M18" s="113"/>
      <c r="N18" s="1"/>
      <c r="O18" s="112"/>
      <c r="P18" s="112"/>
    </row>
    <row r="19" spans="2:16" ht="15.75">
      <c r="B19" s="32">
        <v>44531</v>
      </c>
      <c r="C19" s="106"/>
      <c r="D19" s="106"/>
      <c r="E19" s="106"/>
      <c r="F19" s="106"/>
      <c r="G19" s="106"/>
      <c r="H19" s="1"/>
      <c r="I19" s="106"/>
      <c r="J19" s="106"/>
      <c r="K19" s="106"/>
      <c r="L19" s="106"/>
      <c r="M19" s="106"/>
      <c r="N19" s="1"/>
      <c r="O19" s="107"/>
      <c r="P19" s="107"/>
    </row>
    <row r="20" spans="2:16" ht="35.1" customHeight="1">
      <c r="B20" s="33" t="s">
        <v>30</v>
      </c>
      <c r="C20" s="5">
        <f>SUM(C8:C19)</f>
        <v>720714838.63</v>
      </c>
      <c r="D20" s="5">
        <f t="shared" ref="D20" si="9">+C20/G20*100</f>
        <v>28.566609194785116</v>
      </c>
      <c r="E20" s="5">
        <f t="shared" ref="E20:G20" si="10">SUM(E8:E19)</f>
        <v>1802212659.4000001</v>
      </c>
      <c r="F20" s="5">
        <f t="shared" ref="F20" si="11">+E20/G20*100</f>
        <v>71.433390805214898</v>
      </c>
      <c r="G20" s="5">
        <f t="shared" si="10"/>
        <v>2522927498.0299997</v>
      </c>
      <c r="H20" s="115"/>
      <c r="I20" s="5">
        <f>SUM(I8:I19)</f>
        <v>526759970.13999999</v>
      </c>
      <c r="J20" s="5">
        <f t="shared" ref="J20" si="12">+I20/M20*100</f>
        <v>30.552015307553404</v>
      </c>
      <c r="K20" s="5">
        <f t="shared" ref="K20" si="13">SUM(K8:K19)</f>
        <v>1197381513.9400001</v>
      </c>
      <c r="L20" s="5">
        <f t="shared" ref="L20" si="14">+K20/M20*100</f>
        <v>69.44798469244661</v>
      </c>
      <c r="M20" s="5">
        <f t="shared" ref="M20" si="15">SUM(M8:M19)</f>
        <v>1724141484.0799999</v>
      </c>
      <c r="N20" s="1"/>
      <c r="O20" s="5">
        <f>+(C20-I20)/I20*100</f>
        <v>36.820350726052993</v>
      </c>
      <c r="P20" s="5">
        <f>+(E20-K20)/K20*100</f>
        <v>50.512818046588592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22" t="s">
        <v>51</v>
      </c>
      <c r="C22" s="5">
        <f>+AVERAGE(C8:C19)</f>
        <v>240238279.54333332</v>
      </c>
      <c r="D22" s="2"/>
      <c r="E22" s="5">
        <f>+AVERAGE(E8:E19)</f>
        <v>600737553.13333333</v>
      </c>
      <c r="F22" s="2"/>
      <c r="G22" s="5">
        <f>+AVERAGE(G8:G19)</f>
        <v>840975832.67666662</v>
      </c>
      <c r="H22" s="2"/>
      <c r="I22" s="5">
        <f>+AVERAGE(I8:I19)</f>
        <v>175586656.71333334</v>
      </c>
      <c r="J22" s="2"/>
      <c r="K22" s="5">
        <f>+AVERAGE(K8:K19)</f>
        <v>399127171.31333333</v>
      </c>
      <c r="L22" s="2"/>
      <c r="M22" s="5">
        <f>+AVERAGE(M8:M19)</f>
        <v>574713828.02666664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0" priority="22" stopIfTrue="1" operator="lessThan">
      <formula>0</formula>
    </cfRule>
  </conditionalFormatting>
  <conditionalFormatting sqref="P8">
    <cfRule type="cellIs" dxfId="39" priority="20" stopIfTrue="1" operator="lessThan">
      <formula>0</formula>
    </cfRule>
  </conditionalFormatting>
  <conditionalFormatting sqref="O9:P9">
    <cfRule type="cellIs" dxfId="38" priority="10" stopIfTrue="1" operator="lessThan">
      <formula>0</formula>
    </cfRule>
  </conditionalFormatting>
  <conditionalFormatting sqref="O10 O12 O18 O14">
    <cfRule type="cellIs" dxfId="37" priority="9" stopIfTrue="1" operator="lessThan">
      <formula>0</formula>
    </cfRule>
  </conditionalFormatting>
  <conditionalFormatting sqref="P10 P12 P18 P14">
    <cfRule type="cellIs" dxfId="36" priority="8" stopIfTrue="1" operator="lessThan">
      <formula>0</formula>
    </cfRule>
  </conditionalFormatting>
  <conditionalFormatting sqref="O11:P11 O17:P17 O13 O19:P19">
    <cfRule type="cellIs" dxfId="35" priority="7" stopIfTrue="1" operator="lessThan">
      <formula>0</formula>
    </cfRule>
  </conditionalFormatting>
  <conditionalFormatting sqref="P13">
    <cfRule type="cellIs" dxfId="34" priority="5" stopIfTrue="1" operator="lessThan">
      <formula>0</formula>
    </cfRule>
  </conditionalFormatting>
  <conditionalFormatting sqref="O15">
    <cfRule type="cellIs" dxfId="33" priority="4" stopIfTrue="1" operator="lessThan">
      <formula>0</formula>
    </cfRule>
  </conditionalFormatting>
  <conditionalFormatting sqref="P15">
    <cfRule type="cellIs" dxfId="32" priority="3" stopIfTrue="1" operator="lessThan">
      <formula>0</formula>
    </cfRule>
  </conditionalFormatting>
  <conditionalFormatting sqref="O16">
    <cfRule type="cellIs" dxfId="31" priority="2" stopIfTrue="1" operator="lessThan">
      <formula>0</formula>
    </cfRule>
  </conditionalFormatting>
  <conditionalFormatting sqref="P16">
    <cfRule type="cellIs" dxfId="3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showGridLines="0" topLeftCell="A4" workbookViewId="0">
      <selection activeCell="F10" sqref="F10"/>
    </sheetView>
  </sheetViews>
  <sheetFormatPr baseColWidth="10" defaultRowHeight="15"/>
  <cols>
    <col min="1" max="1" width="1.7109375" style="137" customWidth="1"/>
    <col min="2" max="2" width="16.7109375" style="137" customWidth="1"/>
    <col min="3" max="4" width="21.7109375" style="137" customWidth="1"/>
    <col min="5" max="6" width="21" style="137" customWidth="1"/>
    <col min="7" max="7" width="4" style="137" customWidth="1"/>
    <col min="8" max="8" width="18.7109375" style="137" customWidth="1"/>
    <col min="9" max="9" width="22.28515625" style="137" customWidth="1"/>
    <col min="10" max="10" width="20.42578125" style="137" bestFit="1" customWidth="1"/>
    <col min="11" max="11" width="23.85546875" style="137" customWidth="1"/>
    <col min="12" max="12" width="21.28515625" style="137" customWidth="1"/>
    <col min="13" max="13" width="26.42578125" style="137" customWidth="1"/>
    <col min="14" max="16384" width="11.42578125" style="137"/>
  </cols>
  <sheetData>
    <row r="1" spans="2:15" ht="18.75">
      <c r="D1" s="138"/>
    </row>
    <row r="2" spans="2:15" ht="18.75">
      <c r="B2" s="136" t="s">
        <v>59</v>
      </c>
      <c r="D2" s="49" t="s">
        <v>79</v>
      </c>
      <c r="E2" s="49"/>
    </row>
    <row r="4" spans="2:15" ht="30" customHeight="1">
      <c r="B4" s="146" t="s">
        <v>52</v>
      </c>
      <c r="C4" s="146"/>
      <c r="D4" s="146"/>
      <c r="E4" s="146"/>
      <c r="F4" s="146"/>
    </row>
    <row r="5" spans="2:15" ht="15" customHeight="1">
      <c r="C5" s="147" t="s">
        <v>13</v>
      </c>
      <c r="D5" s="147"/>
      <c r="E5" s="147"/>
      <c r="F5" s="147"/>
      <c r="G5" s="7"/>
      <c r="N5" s="7"/>
      <c r="O5" s="7"/>
    </row>
    <row r="6" spans="2:15" ht="48" customHeight="1">
      <c r="B6" s="163" t="s">
        <v>0</v>
      </c>
      <c r="C6" s="146" t="s">
        <v>2</v>
      </c>
      <c r="D6" s="146"/>
      <c r="E6" s="146"/>
      <c r="F6" s="146"/>
    </row>
    <row r="7" spans="2:15" ht="48" customHeight="1">
      <c r="B7" s="164"/>
      <c r="C7" s="119">
        <v>2021</v>
      </c>
      <c r="D7" s="119">
        <v>2020</v>
      </c>
      <c r="E7" s="118" t="s">
        <v>72</v>
      </c>
      <c r="F7" s="118" t="s">
        <v>53</v>
      </c>
    </row>
    <row r="8" spans="2:15" ht="15.75">
      <c r="B8" s="32">
        <v>44197</v>
      </c>
      <c r="C8" s="114">
        <v>26717319.000000004</v>
      </c>
      <c r="D8" s="114">
        <v>31303446.59</v>
      </c>
      <c r="E8" s="112">
        <f t="shared" ref="E8" si="0">+(C8-D8)/D8*100</f>
        <v>-14.650551583240201</v>
      </c>
      <c r="F8" s="61">
        <v>-32.94</v>
      </c>
    </row>
    <row r="9" spans="2:15" ht="15.75">
      <c r="B9" s="32">
        <v>44228</v>
      </c>
      <c r="C9" s="106">
        <v>244990045.25</v>
      </c>
      <c r="D9" s="106">
        <v>75606776.299999997</v>
      </c>
      <c r="E9" s="107">
        <f t="shared" ref="E9" si="1">+(C9-D9)/D9*100</f>
        <v>224.03186227369937</v>
      </c>
      <c r="F9" s="107">
        <v>816.97</v>
      </c>
    </row>
    <row r="10" spans="2:15" ht="15.75">
      <c r="B10" s="32">
        <v>44256</v>
      </c>
      <c r="C10" s="113">
        <v>64946182.420000009</v>
      </c>
      <c r="D10" s="114">
        <v>57476178.490000002</v>
      </c>
      <c r="E10" s="112">
        <f t="shared" ref="E10" si="2">+(C10-D10)/D10*100</f>
        <v>12.996695546311724</v>
      </c>
      <c r="F10" s="61">
        <v>-73.489999999999995</v>
      </c>
    </row>
    <row r="11" spans="2:15" ht="15.75">
      <c r="B11" s="32">
        <v>44287</v>
      </c>
      <c r="C11" s="106"/>
      <c r="D11" s="106"/>
      <c r="E11" s="107"/>
      <c r="F11" s="107"/>
    </row>
    <row r="12" spans="2:15" ht="15.75">
      <c r="B12" s="32">
        <v>44317</v>
      </c>
      <c r="C12" s="113"/>
      <c r="D12" s="114"/>
      <c r="E12" s="112"/>
      <c r="F12" s="61"/>
    </row>
    <row r="13" spans="2:15" ht="15.75">
      <c r="B13" s="32">
        <v>44348</v>
      </c>
      <c r="C13" s="106"/>
      <c r="D13" s="106"/>
      <c r="E13" s="107"/>
      <c r="F13" s="139"/>
    </row>
    <row r="14" spans="2:15" ht="15.75">
      <c r="B14" s="32">
        <v>44378</v>
      </c>
      <c r="C14" s="113"/>
      <c r="D14" s="114"/>
      <c r="E14" s="112"/>
      <c r="F14" s="61"/>
    </row>
    <row r="15" spans="2:15" ht="15.75">
      <c r="B15" s="32">
        <v>44409</v>
      </c>
      <c r="C15" s="106"/>
      <c r="D15" s="106"/>
      <c r="E15" s="107"/>
      <c r="F15" s="107"/>
    </row>
    <row r="16" spans="2:15" ht="15.75">
      <c r="B16" s="32">
        <v>44440</v>
      </c>
      <c r="C16" s="113"/>
      <c r="D16" s="114"/>
      <c r="E16" s="112"/>
      <c r="F16" s="61"/>
    </row>
    <row r="17" spans="2:6" ht="15.75">
      <c r="B17" s="32">
        <v>44470</v>
      </c>
      <c r="C17" s="106"/>
      <c r="D17" s="106"/>
      <c r="E17" s="107"/>
      <c r="F17" s="107"/>
    </row>
    <row r="18" spans="2:6" ht="15.75">
      <c r="B18" s="32">
        <v>44501</v>
      </c>
      <c r="C18" s="113"/>
      <c r="D18" s="114"/>
      <c r="E18" s="112"/>
      <c r="F18" s="61"/>
    </row>
    <row r="19" spans="2:6" ht="15.75">
      <c r="B19" s="32">
        <v>44531</v>
      </c>
      <c r="C19" s="106"/>
      <c r="D19" s="106"/>
      <c r="E19" s="107"/>
      <c r="F19" s="107"/>
    </row>
    <row r="20" spans="2:6" ht="35.1" customHeight="1">
      <c r="B20" s="33" t="s">
        <v>30</v>
      </c>
      <c r="C20" s="5">
        <f>SUM(C8:C19)</f>
        <v>336653546.67000002</v>
      </c>
      <c r="D20" s="5">
        <f>SUM(D8:D19)</f>
        <v>164386401.38</v>
      </c>
      <c r="E20" s="5"/>
      <c r="F20" s="5"/>
    </row>
    <row r="22" spans="2:6" ht="35.1" customHeight="1">
      <c r="B22" s="22" t="s">
        <v>51</v>
      </c>
      <c r="C22" s="5">
        <f>+AVERAGE(C8:C19)</f>
        <v>112217848.89</v>
      </c>
      <c r="D22" s="5">
        <f>+AVERAGE(D8:D19)</f>
        <v>54795467.126666665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29" priority="19" stopIfTrue="1" operator="lessThan">
      <formula>0</formula>
    </cfRule>
  </conditionalFormatting>
  <conditionalFormatting sqref="E10 E12">
    <cfRule type="cellIs" dxfId="28" priority="18" stopIfTrue="1" operator="lessThan">
      <formula>0</formula>
    </cfRule>
  </conditionalFormatting>
  <conditionalFormatting sqref="F10">
    <cfRule type="cellIs" dxfId="27" priority="17" stopIfTrue="1" operator="lessThan">
      <formula>0</formula>
    </cfRule>
  </conditionalFormatting>
  <conditionalFormatting sqref="F12">
    <cfRule type="cellIs" dxfId="26" priority="16" stopIfTrue="1" operator="lessThan">
      <formula>0</formula>
    </cfRule>
  </conditionalFormatting>
  <conditionalFormatting sqref="E18">
    <cfRule type="cellIs" dxfId="25" priority="7" stopIfTrue="1" operator="lessThan">
      <formula>0</formula>
    </cfRule>
  </conditionalFormatting>
  <conditionalFormatting sqref="F18">
    <cfRule type="cellIs" dxfId="24" priority="6" stopIfTrue="1" operator="lessThan">
      <formula>0</formula>
    </cfRule>
  </conditionalFormatting>
  <conditionalFormatting sqref="E14">
    <cfRule type="cellIs" dxfId="23" priority="4" stopIfTrue="1" operator="lessThan">
      <formula>0</formula>
    </cfRule>
  </conditionalFormatting>
  <conditionalFormatting sqref="F14">
    <cfRule type="cellIs" dxfId="22" priority="3" stopIfTrue="1" operator="lessThan">
      <formula>0</formula>
    </cfRule>
  </conditionalFormatting>
  <conditionalFormatting sqref="E16">
    <cfRule type="cellIs" dxfId="21" priority="2" stopIfTrue="1" operator="lessThan">
      <formula>0</formula>
    </cfRule>
  </conditionalFormatting>
  <conditionalFormatting sqref="F16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showGridLines="0" workbookViewId="0">
      <selection activeCell="F10" sqref="F10"/>
    </sheetView>
  </sheetViews>
  <sheetFormatPr baseColWidth="10" defaultRowHeight="15"/>
  <cols>
    <col min="1" max="1" width="1.7109375" customWidth="1"/>
    <col min="2" max="2" width="16.7109375" customWidth="1"/>
    <col min="3" max="3" width="23.85546875" customWidth="1"/>
    <col min="4" max="6" width="21.7109375" customWidth="1"/>
  </cols>
  <sheetData>
    <row r="2" spans="2:6" s="137" customFormat="1" ht="18.75">
      <c r="B2" s="136" t="s">
        <v>59</v>
      </c>
      <c r="D2" s="49" t="s">
        <v>79</v>
      </c>
      <c r="E2" s="49"/>
    </row>
    <row r="3" spans="2:6" ht="18.75">
      <c r="B3" s="14"/>
      <c r="E3" s="15"/>
    </row>
    <row r="4" spans="2:6" ht="30" customHeight="1">
      <c r="B4" s="146" t="s">
        <v>54</v>
      </c>
      <c r="C4" s="146"/>
      <c r="D4" s="146"/>
      <c r="E4" s="146"/>
      <c r="F4" s="146"/>
    </row>
    <row r="5" spans="2:6" ht="15" customHeight="1">
      <c r="C5" s="159" t="s">
        <v>13</v>
      </c>
      <c r="D5" s="159"/>
      <c r="E5" s="159"/>
      <c r="F5" s="159"/>
    </row>
    <row r="6" spans="2:6" ht="48" customHeight="1">
      <c r="B6" s="163" t="s">
        <v>0</v>
      </c>
      <c r="C6" s="146" t="s">
        <v>3</v>
      </c>
      <c r="D6" s="146"/>
      <c r="E6" s="146"/>
      <c r="F6" s="146"/>
    </row>
    <row r="7" spans="2:6" ht="48" customHeight="1">
      <c r="B7" s="164"/>
      <c r="C7" s="119">
        <v>2021</v>
      </c>
      <c r="D7" s="119">
        <v>2020</v>
      </c>
      <c r="E7" s="118" t="s">
        <v>72</v>
      </c>
      <c r="F7" s="118" t="s">
        <v>53</v>
      </c>
    </row>
    <row r="8" spans="2:6" ht="15.75">
      <c r="B8" s="32">
        <v>44197</v>
      </c>
      <c r="C8" s="114">
        <v>53758851.929999992</v>
      </c>
      <c r="D8" s="114">
        <v>49855479.93</v>
      </c>
      <c r="E8" s="116">
        <f t="shared" ref="E8:E9" si="0">+(C8-D8)/D8*100</f>
        <v>7.8293740336680226</v>
      </c>
      <c r="F8" s="68">
        <v>-36.159999999999997</v>
      </c>
    </row>
    <row r="9" spans="2:6" ht="15.75">
      <c r="B9" s="32">
        <v>44228</v>
      </c>
      <c r="C9" s="106">
        <v>73660448.289999992</v>
      </c>
      <c r="D9" s="106">
        <v>46258065.840000004</v>
      </c>
      <c r="E9" s="117">
        <f t="shared" si="0"/>
        <v>59.238063573130987</v>
      </c>
      <c r="F9" s="117">
        <v>37.023000000000003</v>
      </c>
    </row>
    <row r="10" spans="2:6" ht="15.75">
      <c r="B10" s="32">
        <v>44256</v>
      </c>
      <c r="C10" s="113">
        <v>389927235.74000001</v>
      </c>
      <c r="D10" s="114">
        <v>86745510.280000001</v>
      </c>
      <c r="E10" s="116">
        <f t="shared" ref="E10" si="1">+(C10-D10)/D10*100</f>
        <v>349.50710933785524</v>
      </c>
      <c r="F10" s="68">
        <v>429.35</v>
      </c>
    </row>
    <row r="11" spans="2:6" ht="15.75">
      <c r="B11" s="32">
        <v>44287</v>
      </c>
      <c r="C11" s="106"/>
      <c r="D11" s="106"/>
      <c r="E11" s="140"/>
      <c r="F11" s="140"/>
    </row>
    <row r="12" spans="2:6" ht="15.75">
      <c r="B12" s="32">
        <v>44317</v>
      </c>
      <c r="C12" s="113"/>
      <c r="D12" s="114"/>
      <c r="E12" s="116"/>
      <c r="F12" s="68"/>
    </row>
    <row r="13" spans="2:6" ht="15.75">
      <c r="B13" s="32">
        <v>44348</v>
      </c>
      <c r="C13" s="106"/>
      <c r="D13" s="106"/>
      <c r="E13" s="117"/>
      <c r="F13" s="140"/>
    </row>
    <row r="14" spans="2:6" ht="15.75">
      <c r="B14" s="32">
        <v>44378</v>
      </c>
      <c r="C14" s="113"/>
      <c r="D14" s="114"/>
      <c r="E14" s="116"/>
      <c r="F14" s="68"/>
    </row>
    <row r="15" spans="2:6" ht="15.75">
      <c r="B15" s="32">
        <v>44409</v>
      </c>
      <c r="C15" s="106"/>
      <c r="D15" s="106"/>
      <c r="E15" s="117"/>
      <c r="F15" s="140"/>
    </row>
    <row r="16" spans="2:6" ht="15.75">
      <c r="B16" s="32">
        <v>44440</v>
      </c>
      <c r="C16" s="113"/>
      <c r="D16" s="114"/>
      <c r="E16" s="116"/>
      <c r="F16" s="68"/>
    </row>
    <row r="17" spans="2:6" ht="15.75">
      <c r="B17" s="32">
        <v>44470</v>
      </c>
      <c r="C17" s="106"/>
      <c r="D17" s="106"/>
      <c r="E17" s="117"/>
      <c r="F17" s="117"/>
    </row>
    <row r="18" spans="2:6" ht="15.75">
      <c r="B18" s="32">
        <v>44501</v>
      </c>
      <c r="C18" s="113"/>
      <c r="D18" s="114"/>
      <c r="E18" s="116"/>
      <c r="F18" s="68"/>
    </row>
    <row r="19" spans="2:6" ht="15.75">
      <c r="B19" s="32">
        <v>44531</v>
      </c>
      <c r="C19" s="106"/>
      <c r="D19" s="106"/>
      <c r="E19" s="117"/>
      <c r="F19" s="117"/>
    </row>
    <row r="20" spans="2:6" ht="28.5">
      <c r="B20" s="33" t="s">
        <v>30</v>
      </c>
      <c r="C20" s="6">
        <f>SUM(C8:C19)</f>
        <v>517346535.95999998</v>
      </c>
      <c r="D20" s="6">
        <f>SUM(D8:D19)</f>
        <v>182859056.05000001</v>
      </c>
      <c r="E20" s="6"/>
      <c r="F20" s="6"/>
    </row>
    <row r="22" spans="2:6" ht="35.1" customHeight="1">
      <c r="B22" s="22" t="s">
        <v>51</v>
      </c>
      <c r="C22" s="5">
        <f>+AVERAGE(C8:C19)</f>
        <v>172448845.31999999</v>
      </c>
      <c r="D22" s="5">
        <f>+AVERAGE(D8:D19)</f>
        <v>60953018.683333337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6" stopIfTrue="1" operator="lessThan">
      <formula>0</formula>
    </cfRule>
  </conditionalFormatting>
  <conditionalFormatting sqref="F10">
    <cfRule type="cellIs" dxfId="18" priority="9" stopIfTrue="1" operator="lessThan">
      <formula>0</formula>
    </cfRule>
  </conditionalFormatting>
  <conditionalFormatting sqref="F12">
    <cfRule type="cellIs" dxfId="17" priority="8" stopIfTrue="1" operator="lessThan">
      <formula>0</formula>
    </cfRule>
  </conditionalFormatting>
  <conditionalFormatting sqref="E18">
    <cfRule type="cellIs" dxfId="16" priority="7" stopIfTrue="1" operator="lessThan">
      <formula>0</formula>
    </cfRule>
  </conditionalFormatting>
  <conditionalFormatting sqref="E8:F8">
    <cfRule type="cellIs" dxfId="15" priority="11" stopIfTrue="1" operator="lessThan">
      <formula>0</formula>
    </cfRule>
  </conditionalFormatting>
  <conditionalFormatting sqref="E10 E12">
    <cfRule type="cellIs" dxfId="14" priority="10" stopIfTrue="1" operator="lessThan">
      <formula>0</formula>
    </cfRule>
  </conditionalFormatting>
  <conditionalFormatting sqref="E14">
    <cfRule type="cellIs" dxfId="13" priority="4" stopIfTrue="1" operator="lessThan">
      <formula>0</formula>
    </cfRule>
  </conditionalFormatting>
  <conditionalFormatting sqref="F14">
    <cfRule type="cellIs" dxfId="12" priority="3" stopIfTrue="1" operator="lessThan">
      <formula>0</formula>
    </cfRule>
  </conditionalFormatting>
  <conditionalFormatting sqref="E16">
    <cfRule type="cellIs" dxfId="11" priority="2" stopIfTrue="1" operator="lessThan">
      <formula>0</formula>
    </cfRule>
  </conditionalFormatting>
  <conditionalFormatting sqref="F16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3"/>
  <sheetViews>
    <sheetView showGridLines="0" workbookViewId="0">
      <selection activeCell="F11" sqref="F11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50" t="s">
        <v>59</v>
      </c>
      <c r="E2" s="49" t="s">
        <v>79</v>
      </c>
    </row>
    <row r="5" spans="2:6" ht="30" customHeight="1">
      <c r="B5" s="146" t="s">
        <v>55</v>
      </c>
      <c r="C5" s="146"/>
      <c r="D5" s="146"/>
      <c r="E5" s="146"/>
      <c r="F5" s="146"/>
    </row>
    <row r="6" spans="2:6" ht="15" customHeight="1">
      <c r="C6" s="159" t="s">
        <v>13</v>
      </c>
      <c r="D6" s="159"/>
      <c r="E6" s="159"/>
      <c r="F6" s="159"/>
    </row>
    <row r="7" spans="2:6" ht="48" customHeight="1">
      <c r="B7" s="163" t="s">
        <v>0</v>
      </c>
      <c r="C7" s="146" t="s">
        <v>56</v>
      </c>
      <c r="D7" s="146"/>
      <c r="E7" s="146"/>
      <c r="F7" s="146"/>
    </row>
    <row r="8" spans="2:6" ht="48" customHeight="1">
      <c r="B8" s="164"/>
      <c r="C8" s="119">
        <v>2021</v>
      </c>
      <c r="D8" s="119">
        <v>2020</v>
      </c>
      <c r="E8" s="118" t="s">
        <v>72</v>
      </c>
      <c r="F8" s="118" t="s">
        <v>53</v>
      </c>
    </row>
    <row r="9" spans="2:6" ht="15.75">
      <c r="B9" s="32">
        <v>44197</v>
      </c>
      <c r="C9" s="114">
        <v>89026302.219999984</v>
      </c>
      <c r="D9" s="114">
        <v>62723994.210000001</v>
      </c>
      <c r="E9" s="116">
        <f t="shared" ref="E9:E10" si="0">+(C9-D9)/D9*100</f>
        <v>41.933407368701403</v>
      </c>
      <c r="F9" s="68">
        <v>8.3000000000000007</v>
      </c>
    </row>
    <row r="10" spans="2:6" ht="15.75">
      <c r="B10" s="32">
        <v>44228</v>
      </c>
      <c r="C10" s="106">
        <v>84374922.929999992</v>
      </c>
      <c r="D10" s="106">
        <v>59232990.299999997</v>
      </c>
      <c r="E10" s="117">
        <f t="shared" si="0"/>
        <v>42.445827068095866</v>
      </c>
      <c r="F10" s="140">
        <v>-5.22</v>
      </c>
    </row>
    <row r="11" spans="2:6" ht="15.75">
      <c r="B11" s="32">
        <v>44256</v>
      </c>
      <c r="C11" s="113">
        <v>121180208.09</v>
      </c>
      <c r="D11" s="114">
        <v>53642501.25</v>
      </c>
      <c r="E11" s="116">
        <f t="shared" ref="E11" si="1">+(C11-D11)/D11*100</f>
        <v>125.9033513840856</v>
      </c>
      <c r="F11" s="68">
        <v>43.62</v>
      </c>
    </row>
    <row r="12" spans="2:6" ht="15.75">
      <c r="B12" s="32">
        <v>44287</v>
      </c>
      <c r="C12" s="106"/>
      <c r="D12" s="106"/>
      <c r="E12" s="140"/>
      <c r="F12" s="140"/>
    </row>
    <row r="13" spans="2:6" ht="15.75">
      <c r="B13" s="32">
        <v>44317</v>
      </c>
      <c r="C13" s="113"/>
      <c r="D13" s="114"/>
      <c r="E13" s="116"/>
      <c r="F13" s="68"/>
    </row>
    <row r="14" spans="2:6" ht="15.75">
      <c r="B14" s="32">
        <v>44348</v>
      </c>
      <c r="C14" s="106"/>
      <c r="D14" s="106"/>
      <c r="E14" s="140"/>
      <c r="F14" s="117"/>
    </row>
    <row r="15" spans="2:6" ht="15.75">
      <c r="B15" s="32">
        <v>44378</v>
      </c>
      <c r="C15" s="113"/>
      <c r="D15" s="114"/>
      <c r="E15" s="116"/>
      <c r="F15" s="68"/>
    </row>
    <row r="16" spans="2:6" ht="15.75">
      <c r="B16" s="32">
        <v>44409</v>
      </c>
      <c r="C16" s="106"/>
      <c r="D16" s="106"/>
      <c r="E16" s="117"/>
      <c r="F16" s="117"/>
    </row>
    <row r="17" spans="2:6" ht="15.75">
      <c r="B17" s="32">
        <v>44440</v>
      </c>
      <c r="C17" s="113"/>
      <c r="D17" s="114"/>
      <c r="E17" s="116"/>
      <c r="F17" s="68"/>
    </row>
    <row r="18" spans="2:6" ht="15.75">
      <c r="B18" s="32">
        <v>44470</v>
      </c>
      <c r="C18" s="106"/>
      <c r="D18" s="106"/>
      <c r="E18" s="117"/>
      <c r="F18" s="117"/>
    </row>
    <row r="19" spans="2:6" ht="15.75">
      <c r="B19" s="32">
        <v>44501</v>
      </c>
      <c r="C19" s="113"/>
      <c r="D19" s="114"/>
      <c r="E19" s="116"/>
      <c r="F19" s="68"/>
    </row>
    <row r="20" spans="2:6" ht="15.75">
      <c r="B20" s="32">
        <v>44531</v>
      </c>
      <c r="C20" s="106"/>
      <c r="D20" s="106"/>
      <c r="E20" s="117"/>
      <c r="F20" s="117"/>
    </row>
    <row r="21" spans="2:6" ht="28.5">
      <c r="B21" s="33" t="s">
        <v>30</v>
      </c>
      <c r="C21" s="5">
        <f>SUM(C9:C20)</f>
        <v>294581433.24000001</v>
      </c>
      <c r="D21" s="5">
        <f>SUM(D9:D20)</f>
        <v>175599485.75999999</v>
      </c>
      <c r="E21" s="6"/>
      <c r="F21" s="6"/>
    </row>
    <row r="23" spans="2:6" ht="27">
      <c r="B23" s="22" t="s">
        <v>51</v>
      </c>
      <c r="C23" s="5">
        <f>+AVERAGE(C9:C20)</f>
        <v>98193811.079999998</v>
      </c>
      <c r="D23" s="5">
        <f>+AVERAGE(D9:D20)</f>
        <v>58533161.919999994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  <vt:lpstr>'Rec Comparativa mes y año ant'!Área_de_impresión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María Laura Garcia</cp:lastModifiedBy>
  <cp:lastPrinted>2021-04-05T15:19:59Z</cp:lastPrinted>
  <dcterms:created xsi:type="dcterms:W3CDTF">2020-06-22T13:36:33Z</dcterms:created>
  <dcterms:modified xsi:type="dcterms:W3CDTF">2021-04-05T15:40:25Z</dcterms:modified>
</cp:coreProperties>
</file>