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ncado\Documents\Estadisticas\Juri\Publicados 2021\"/>
    </mc:Choice>
  </mc:AlternateContent>
  <xr:revisionPtr revIDLastSave="0" documentId="13_ncr:1_{ED41A451-4E65-4994-9EF8-76E3382D5762}" xr6:coauthVersionLast="45" xr6:coauthVersionMax="45" xr10:uidLastSave="{00000000-0000-0000-0000-000000000000}"/>
  <bookViews>
    <workbookView xWindow="28680" yWindow="-120" windowWidth="29040" windowHeight="16440" xr2:uid="{B45A057C-D401-4C25-9C54-F2F5AC7A7491}"/>
  </bookViews>
  <sheets>
    <sheet name="Indice" sheetId="12" r:id="rId1"/>
    <sheet name="Rec Mensual y Acumulada 2021" sheetId="1" r:id="rId2"/>
    <sheet name="Var mensual y Anual Total" sheetId="6" r:id="rId3"/>
    <sheet name="Rec Comparativa mes y año ant" sheetId="2" r:id="rId4"/>
    <sheet name="Rec, Comp Acum mes y año ant" sheetId="7" r:id="rId5"/>
    <sheet name="Ingresos Brutos" sheetId="4" r:id="rId6"/>
    <sheet name="Inmobiliario" sheetId="5" r:id="rId7"/>
    <sheet name="Automotor" sheetId="8" r:id="rId8"/>
    <sheet name="Sellos" sheetId="9" r:id="rId9"/>
    <sheet name="Serie Historica por Imp Rec Tot" sheetId="11" r:id="rId10"/>
    <sheet name="Serie Historica Rec Total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L20" i="3"/>
  <c r="L14" i="11"/>
  <c r="K13" i="2" l="1"/>
  <c r="H8" i="1" l="1"/>
  <c r="I15" i="2" l="1"/>
  <c r="D20" i="5"/>
  <c r="F10" i="2"/>
  <c r="G10" i="2" s="1"/>
  <c r="F11" i="2"/>
  <c r="G11" i="2" s="1"/>
  <c r="F12" i="2"/>
  <c r="G12" i="2" s="1"/>
  <c r="F13" i="2"/>
  <c r="G13" i="2" s="1"/>
  <c r="D8" i="7"/>
  <c r="D15" i="7" s="1"/>
  <c r="E15" i="2"/>
  <c r="D15" i="2"/>
  <c r="F15" i="2" s="1"/>
  <c r="G15" i="2" s="1"/>
  <c r="D7" i="2"/>
  <c r="F7" i="2" s="1"/>
  <c r="G7" i="2" s="1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E9" i="9"/>
  <c r="D22" i="8"/>
  <c r="C22" i="8"/>
  <c r="D20" i="8"/>
  <c r="C20" i="8"/>
  <c r="E8" i="8"/>
  <c r="J18" i="2"/>
  <c r="K18" i="2" s="1"/>
  <c r="J17" i="2"/>
  <c r="K17" i="2" s="1"/>
  <c r="J16" i="2"/>
  <c r="K16" i="2" s="1"/>
  <c r="F18" i="2"/>
  <c r="G18" i="2" s="1"/>
  <c r="F17" i="2"/>
  <c r="G17" i="2" s="1"/>
  <c r="F16" i="2"/>
  <c r="G16" i="2" s="1"/>
  <c r="F19" i="7"/>
  <c r="G19" i="7" s="1"/>
  <c r="F18" i="7"/>
  <c r="G18" i="7" s="1"/>
  <c r="F17" i="7"/>
  <c r="G17" i="7" s="1"/>
  <c r="E16" i="7"/>
  <c r="D16" i="7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E8" i="7"/>
  <c r="D22" i="5"/>
  <c r="E8" i="5"/>
  <c r="C22" i="5"/>
  <c r="C20" i="5"/>
  <c r="K22" i="4"/>
  <c r="I22" i="4"/>
  <c r="E22" i="4"/>
  <c r="C22" i="4"/>
  <c r="P8" i="4"/>
  <c r="O8" i="4"/>
  <c r="K20" i="4"/>
  <c r="I20" i="4"/>
  <c r="M8" i="4"/>
  <c r="M20" i="4" s="1"/>
  <c r="L20" i="4" s="1"/>
  <c r="L8" i="4"/>
  <c r="E20" i="4"/>
  <c r="C20" i="4"/>
  <c r="G8" i="4"/>
  <c r="D8" i="4" s="1"/>
  <c r="K20" i="3"/>
  <c r="J20" i="3"/>
  <c r="I20" i="3"/>
  <c r="H20" i="3"/>
  <c r="G20" i="3"/>
  <c r="F20" i="3"/>
  <c r="E20" i="3"/>
  <c r="D20" i="3"/>
  <c r="C20" i="3"/>
  <c r="M22" i="4"/>
  <c r="J8" i="4"/>
  <c r="I7" i="2"/>
  <c r="I14" i="2" s="1"/>
  <c r="E7" i="2"/>
  <c r="J13" i="2"/>
  <c r="J12" i="2"/>
  <c r="K12" i="2" s="1"/>
  <c r="J11" i="2"/>
  <c r="K11" i="2" s="1"/>
  <c r="J10" i="2"/>
  <c r="K10" i="2" s="1"/>
  <c r="J9" i="2"/>
  <c r="K9" i="2" s="1"/>
  <c r="J8" i="2"/>
  <c r="K8" i="2" s="1"/>
  <c r="F9" i="2"/>
  <c r="G9" i="2" s="1"/>
  <c r="F8" i="2"/>
  <c r="G8" i="2" s="1"/>
  <c r="E14" i="2"/>
  <c r="E19" i="2" s="1"/>
  <c r="I23" i="1"/>
  <c r="G23" i="1"/>
  <c r="F23" i="1"/>
  <c r="E23" i="1"/>
  <c r="D23" i="1"/>
  <c r="J8" i="1"/>
  <c r="I20" i="1"/>
  <c r="G20" i="1"/>
  <c r="E20" i="1"/>
  <c r="D20" i="1"/>
  <c r="C20" i="1"/>
  <c r="C21" i="6"/>
  <c r="C23" i="1"/>
  <c r="F20" i="1"/>
  <c r="G22" i="4" l="1"/>
  <c r="F8" i="4"/>
  <c r="G20" i="4"/>
  <c r="D20" i="4" s="1"/>
  <c r="J20" i="1"/>
  <c r="E21" i="1" s="1"/>
  <c r="H23" i="1"/>
  <c r="H20" i="1"/>
  <c r="P20" i="4"/>
  <c r="O20" i="4"/>
  <c r="F16" i="7"/>
  <c r="G16" i="7" s="1"/>
  <c r="D20" i="7"/>
  <c r="F8" i="7"/>
  <c r="G8" i="7" s="1"/>
  <c r="J15" i="2"/>
  <c r="K15" i="2" s="1"/>
  <c r="D14" i="2"/>
  <c r="J14" i="2" s="1"/>
  <c r="J20" i="4"/>
  <c r="E15" i="7"/>
  <c r="I19" i="2"/>
  <c r="J7" i="2"/>
  <c r="K7" i="2" s="1"/>
  <c r="I21" i="1" l="1"/>
  <c r="F21" i="1"/>
  <c r="D21" i="1"/>
  <c r="H21" i="1"/>
  <c r="G21" i="1"/>
  <c r="C21" i="1"/>
  <c r="F20" i="4"/>
  <c r="J21" i="1"/>
  <c r="F14" i="2"/>
  <c r="D19" i="2"/>
  <c r="F15" i="7"/>
  <c r="E20" i="7"/>
  <c r="K14" i="2"/>
  <c r="J19" i="2"/>
  <c r="K19" i="2" s="1"/>
  <c r="G14" i="2" l="1"/>
  <c r="F19" i="2"/>
  <c r="G19" i="2" s="1"/>
  <c r="G15" i="7"/>
  <c r="F20" i="7"/>
  <c r="G20" i="7" s="1"/>
</calcChain>
</file>

<file path=xl/sharedStrings.xml><?xml version="1.0" encoding="utf-8"?>
<sst xmlns="http://schemas.openxmlformats.org/spreadsheetml/2006/main" count="165" uniqueCount="86">
  <si>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</si>
  <si>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</si>
  <si>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</si>
  <si>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</si>
  <si>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</si>
  <si>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</si>
  <si>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</si>
  <si>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% sobre total recaudado</t>
  </si>
  <si>
    <t>SubTotal</t>
  </si>
  <si>
    <t>Promedio Mensual</t>
  </si>
  <si>
    <t>Variación
Mensual en %</t>
  </si>
  <si>
    <t>Variación
Interanual en %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</si>
  <si>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</si>
  <si>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</si>
  <si>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</si>
  <si>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</si>
  <si>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</si>
  <si>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</si>
  <si>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</si>
  <si>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</si>
  <si>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</si>
  <si>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Relación en $
mes anterior</t>
  </si>
  <si>
    <t>Relación en %
mes anterior</t>
  </si>
  <si>
    <t>Relación en $
año anterior</t>
  </si>
  <si>
    <t>Relación en %
año anterior</t>
  </si>
  <si>
    <t>Lote Hogar</t>
  </si>
  <si>
    <t>Acción Social</t>
  </si>
  <si>
    <t>Vialidad</t>
  </si>
  <si>
    <t>Recaudación General</t>
  </si>
  <si>
    <r>
      <rPr>
        <b/>
        <sz val="8"/>
        <color theme="0"/>
        <rFont val="Franklin Gothic Demi"/>
        <family val="2"/>
      </rPr>
      <t xml:space="preserve">OTROS INGRESOS:
</t>
    </r>
    <r>
      <rPr>
        <sz val="8"/>
        <color theme="0"/>
        <rFont val="Franklin Gothic Demi"/>
        <family val="2"/>
      </rPr>
      <t>LOTE HOGAR - ACCION SOCIAL - VIALIDAD</t>
    </r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</si>
  <si>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</si>
  <si>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</si>
  <si>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</si>
  <si>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</si>
  <si>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</si>
  <si>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</si>
  <si>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</si>
  <si>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</si>
  <si>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</si>
  <si>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</si>
  <si>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</si>
  <si>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</si>
  <si>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</si>
  <si>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</si>
  <si>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</si>
  <si>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</si>
  <si>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</si>
  <si>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RECAUDACION INGRESOS BRUTOS 2020</t>
  </si>
  <si>
    <t>En Pesos</t>
  </si>
  <si>
    <t>En %</t>
  </si>
  <si>
    <t>Expresado en Porcentajes</t>
  </si>
  <si>
    <t>PROMEDIO MENSUAL</t>
  </si>
  <si>
    <t>RECAUDACION INMOBILIARIO</t>
  </si>
  <si>
    <t>Variación Mensual</t>
  </si>
  <si>
    <t>RECAUDACION AUTOMOTOR</t>
  </si>
  <si>
    <t>RECAUDACION SELLOS</t>
  </si>
  <si>
    <t>SELLOS</t>
  </si>
  <si>
    <t>Relación en $
mes de año anterior</t>
  </si>
  <si>
    <t>Relación en %
mes de año anterior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</si>
  <si>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</si>
  <si>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</si>
  <si>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</si>
  <si>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</si>
  <si>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</si>
  <si>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</si>
  <si>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</si>
  <si>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</si>
  <si>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</si>
  <si>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Recaudación
Diciembre 2020</t>
  </si>
  <si>
    <t>Informe mes de Enero 2021</t>
  </si>
  <si>
    <t>Fecha de Versión de Archivo:  01/02/2021</t>
  </si>
  <si>
    <t>ENERO 2021</t>
  </si>
  <si>
    <t xml:space="preserve"> RECAUDACION MENSUAL Y ACUMULADA AÑO 2021</t>
  </si>
  <si>
    <t>Variaciones Mensuales 2021 e Interanuales 2021-2020</t>
  </si>
  <si>
    <t>COMPARATIVO MES DE ENERO 2021 CON DICIEMBRE 2020 Y ENERO 2020</t>
  </si>
  <si>
    <t>Recaudación
Enero 2021</t>
  </si>
  <si>
    <t>Recaudación
Enero 2020</t>
  </si>
  <si>
    <t>COMPARATIVO MES DE ENERO 2021 ACUMULADO CON ENERO 2020 ACUMULADO</t>
  </si>
  <si>
    <t>Recaudación
 Acumulada hasta
Enero 2021</t>
  </si>
  <si>
    <t>Recaudación
Acumulada hasta
Enero 2020</t>
  </si>
  <si>
    <t>RECAUDACION INGRESOS BRUTOS 2021</t>
  </si>
  <si>
    <t>Variación Anual 2021-2020</t>
  </si>
  <si>
    <t>Variación Anual
 2021-2020</t>
  </si>
  <si>
    <t>2021 (*)</t>
  </si>
  <si>
    <t>Serie Recaudación Total Por Impuesto  2012 - 2021</t>
  </si>
  <si>
    <t>Serie Recaudación Total Mensual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</si>
</sst>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C0A]mmmm\-yy;@"/>
    <numFmt numFmtId="165" formatCode="_ * #,##0.00_ ;_ * \-#,##0.00_ ;_ * &quot;-&quot;??_ ;_ @_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theme="0"/>
      <name val="Franklin Gothic Demi"/>
      <family val="2"/>
    </font>
    <font>
      <b/>
      <sz val="8"/>
      <color theme="0"/>
      <name val="Franklin Gothic Demi"/>
      <family val="2"/>
    </font>
    <font>
      <sz val="12"/>
      <color theme="0"/>
      <name val="Franklin Gothic Dem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Franklin Gothic Demi"/>
      <family val="2"/>
    </font>
    <font>
      <b/>
      <sz val="14"/>
      <color theme="0"/>
      <name val="Calibri"/>
      <family val="2"/>
    </font>
    <font>
      <sz val="11"/>
      <name val="Arial"/>
      <family val="2"/>
    </font>
    <font>
      <b/>
      <sz val="10"/>
      <color theme="0"/>
      <name val="Franklin Gothic"/>
    </font>
    <font>
      <sz val="14"/>
      <color theme="0"/>
      <name val="Franklin Gothic"/>
    </font>
    <font>
      <b/>
      <sz val="10"/>
      <color theme="0"/>
      <name val="Calibri"/>
      <family val="2"/>
    </font>
    <font>
      <sz val="10"/>
      <color theme="0"/>
      <name val="Franklin Gothic"/>
    </font>
    <font>
      <b/>
      <sz val="12"/>
      <color theme="0"/>
      <name val="Calibri"/>
      <family val="2"/>
    </font>
    <font>
      <sz val="11"/>
      <color theme="0"/>
      <name val="Franklin Gothic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2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86051E"/>
        <bgColor rgb="FF86051E"/>
      </patternFill>
    </fill>
    <fill>
      <patternFill patternType="solid">
        <fgColor rgb="FFBE0632"/>
        <bgColor rgb="FFBE0632"/>
      </patternFill>
    </fill>
    <fill>
      <patternFill patternType="solid">
        <fgColor rgb="FFA50021"/>
        <bgColor rgb="FFA50021"/>
      </patternFill>
    </fill>
    <fill>
      <patternFill patternType="solid">
        <fgColor rgb="FFD90538"/>
        <bgColor rgb="FFD90538"/>
      </patternFill>
    </fill>
    <fill>
      <patternFill patternType="solid">
        <fgColor rgb="FFCC8E9D"/>
        <bgColor rgb="FFEC7390"/>
      </patternFill>
    </fill>
    <fill>
      <patternFill patternType="solid">
        <fgColor rgb="FFBE0632"/>
        <bgColor rgb="FFC55A11"/>
      </patternFill>
    </fill>
    <fill>
      <patternFill patternType="solid">
        <fgColor rgb="FFCC8E9D"/>
        <bgColor rgb="FFF4B083"/>
      </patternFill>
    </fill>
    <fill>
      <patternFill patternType="solid">
        <fgColor rgb="FFA50021"/>
        <bgColor rgb="FFBE0632"/>
      </patternFill>
    </fill>
    <fill>
      <patternFill patternType="solid">
        <fgColor rgb="FFCC8E9D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3" fontId="15" fillId="0" borderId="1" xfId="1" applyFont="1" applyBorder="1" applyAlignment="1">
      <alignment vertical="center" wrapText="1"/>
    </xf>
    <xf numFmtId="2" fontId="5" fillId="0" borderId="1" xfId="2" applyNumberFormat="1" applyFont="1" applyBorder="1" applyAlignment="1">
      <alignment horizontal="center" vertical="center"/>
    </xf>
    <xf numFmtId="43" fontId="17" fillId="2" borderId="0" xfId="0" applyNumberFormat="1" applyFont="1" applyFill="1" applyAlignment="1">
      <alignment horizontal="center" vertical="center" wrapText="1"/>
    </xf>
    <xf numFmtId="43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9" fillId="0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2" fontId="11" fillId="0" borderId="7" xfId="2" applyNumberFormat="1" applyFont="1" applyFill="1" applyBorder="1" applyAlignment="1">
      <alignment horizontal="center" vertical="center"/>
    </xf>
    <xf numFmtId="0" fontId="0" fillId="0" borderId="10" xfId="0" applyBorder="1"/>
    <xf numFmtId="2" fontId="11" fillId="0" borderId="1" xfId="2" applyNumberFormat="1" applyFont="1" applyFill="1" applyBorder="1" applyAlignment="1">
      <alignment horizontal="center" vertical="center"/>
    </xf>
    <xf numFmtId="2" fontId="9" fillId="0" borderId="10" xfId="2" applyNumberFormat="1" applyFont="1" applyFill="1" applyBorder="1" applyAlignment="1">
      <alignment horizontal="center" vertical="center"/>
    </xf>
    <xf numFmtId="0" fontId="3" fillId="0" borderId="0" xfId="0" applyFont="1"/>
    <xf numFmtId="164" fontId="10" fillId="0" borderId="0" xfId="0" applyNumberFormat="1" applyFont="1"/>
    <xf numFmtId="49" fontId="0" fillId="0" borderId="0" xfId="0" applyNumberFormat="1"/>
    <xf numFmtId="0" fontId="0" fillId="0" borderId="7" xfId="0" applyBorder="1"/>
    <xf numFmtId="0" fontId="0" fillId="0" borderId="3" xfId="0" applyBorder="1"/>
    <xf numFmtId="0" fontId="0" fillId="0" borderId="0" xfId="0" applyBorder="1"/>
    <xf numFmtId="43" fontId="17" fillId="2" borderId="7" xfId="0" applyNumberFormat="1" applyFont="1" applyFill="1" applyBorder="1" applyAlignment="1">
      <alignment vertical="center" wrapText="1"/>
    </xf>
    <xf numFmtId="43" fontId="17" fillId="2" borderId="8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vertical="center" wrapText="1"/>
    </xf>
    <xf numFmtId="3" fontId="27" fillId="8" borderId="1" xfId="0" applyNumberFormat="1" applyFont="1" applyFill="1" applyBorder="1" applyAlignment="1">
      <alignment vertical="center" wrapText="1"/>
    </xf>
    <xf numFmtId="3" fontId="28" fillId="8" borderId="1" xfId="0" applyNumberFormat="1" applyFont="1" applyFill="1" applyBorder="1" applyAlignment="1">
      <alignment vertical="center" wrapText="1"/>
    </xf>
    <xf numFmtId="3" fontId="29" fillId="8" borderId="1" xfId="0" applyNumberFormat="1" applyFont="1" applyFill="1" applyBorder="1" applyAlignment="1">
      <alignment vertical="center" wrapText="1"/>
    </xf>
    <xf numFmtId="3" fontId="30" fillId="9" borderId="1" xfId="0" applyNumberFormat="1" applyFont="1" applyFill="1" applyBorder="1" applyAlignment="1">
      <alignment vertical="center" wrapText="1"/>
    </xf>
    <xf numFmtId="3" fontId="19" fillId="9" borderId="1" xfId="0" applyNumberFormat="1" applyFont="1" applyFill="1" applyBorder="1" applyAlignment="1">
      <alignment vertical="center" wrapText="1"/>
    </xf>
    <xf numFmtId="43" fontId="27" fillId="10" borderId="1" xfId="0" applyNumberFormat="1" applyFont="1" applyFill="1" applyBorder="1" applyAlignment="1">
      <alignment horizontal="center" vertical="center" wrapText="1"/>
    </xf>
    <xf numFmtId="43" fontId="31" fillId="10" borderId="1" xfId="0" applyNumberFormat="1" applyFont="1" applyFill="1" applyBorder="1" applyAlignment="1">
      <alignment horizontal="center" vertical="center" wrapText="1"/>
    </xf>
    <xf numFmtId="43" fontId="29" fillId="10" borderId="1" xfId="0" applyNumberFormat="1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3" fontId="25" fillId="9" borderId="1" xfId="0" applyNumberFormat="1" applyFont="1" applyFill="1" applyBorder="1" applyAlignment="1">
      <alignment vertical="center" wrapText="1"/>
    </xf>
    <xf numFmtId="43" fontId="28" fillId="1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33" fillId="6" borderId="1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3" fontId="32" fillId="8" borderId="1" xfId="1" applyFont="1" applyFill="1" applyBorder="1" applyAlignment="1">
      <alignment vertical="center" wrapText="1"/>
    </xf>
    <xf numFmtId="4" fontId="28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35" fillId="8" borderId="1" xfId="1" applyFont="1" applyFill="1" applyBorder="1" applyAlignment="1">
      <alignment vertical="center" wrapText="1"/>
    </xf>
    <xf numFmtId="4" fontId="36" fillId="8" borderId="1" xfId="0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vertical="center" wrapText="1"/>
    </xf>
    <xf numFmtId="2" fontId="11" fillId="0" borderId="7" xfId="2" applyNumberFormat="1" applyFont="1" applyFill="1" applyBorder="1" applyAlignment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9" fillId="0" borderId="4" xfId="2" applyNumberFormat="1" applyFont="1" applyFill="1" applyBorder="1" applyAlignment="1">
      <alignment horizontal="center" vertical="center" wrapText="1"/>
    </xf>
    <xf numFmtId="2" fontId="9" fillId="0" borderId="2" xfId="2" applyNumberFormat="1" applyFont="1" applyFill="1" applyBorder="1" applyAlignment="1">
      <alignment horizontal="center" vertical="center" wrapText="1"/>
    </xf>
    <xf numFmtId="2" fontId="9" fillId="0" borderId="10" xfId="2" applyNumberFormat="1" applyFont="1" applyFill="1" applyBorder="1" applyAlignment="1">
      <alignment horizontal="center" vertical="center" wrapText="1"/>
    </xf>
    <xf numFmtId="2" fontId="9" fillId="0" borderId="7" xfId="2" applyNumberFormat="1" applyFont="1" applyFill="1" applyBorder="1" applyAlignment="1">
      <alignment horizontal="center" vertical="center" wrapText="1"/>
    </xf>
    <xf numFmtId="2" fontId="9" fillId="0" borderId="0" xfId="2" applyNumberFormat="1" applyFont="1" applyFill="1" applyBorder="1" applyAlignment="1">
      <alignment horizontal="center" wrapText="1"/>
    </xf>
    <xf numFmtId="43" fontId="0" fillId="12" borderId="2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0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4" fillId="0" borderId="10" xfId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4" fillId="12" borderId="2" xfId="1" applyFont="1" applyFill="1" applyBorder="1" applyAlignment="1">
      <alignment vertical="center" wrapText="1"/>
    </xf>
    <xf numFmtId="43" fontId="17" fillId="3" borderId="11" xfId="1" applyFont="1" applyFill="1" applyBorder="1" applyAlignment="1">
      <alignment vertical="center" wrapText="1"/>
    </xf>
    <xf numFmtId="43" fontId="17" fillId="3" borderId="1" xfId="1" applyFont="1" applyFill="1" applyBorder="1" applyAlignment="1">
      <alignment vertical="center" wrapText="1"/>
    </xf>
    <xf numFmtId="43" fontId="17" fillId="3" borderId="2" xfId="1" applyFont="1" applyFill="1" applyBorder="1" applyAlignment="1">
      <alignment vertical="center" wrapText="1"/>
    </xf>
    <xf numFmtId="43" fontId="17" fillId="3" borderId="4" xfId="1" applyFont="1" applyFill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43" fontId="0" fillId="0" borderId="10" xfId="1" applyFont="1" applyBorder="1" applyAlignment="1">
      <alignment vertical="center" wrapText="1"/>
    </xf>
    <xf numFmtId="43" fontId="0" fillId="0" borderId="7" xfId="1" applyFont="1" applyBorder="1" applyAlignment="1">
      <alignment vertical="center" wrapText="1"/>
    </xf>
    <xf numFmtId="43" fontId="0" fillId="0" borderId="11" xfId="1" applyFon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7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3" fontId="17" fillId="2" borderId="1" xfId="0" applyNumberFormat="1" applyFont="1" applyFill="1" applyBorder="1" applyAlignment="1">
      <alignment horizontal="center" vertical="center" wrapText="1"/>
    </xf>
    <xf numFmtId="43" fontId="17" fillId="2" borderId="4" xfId="0" applyNumberFormat="1" applyFont="1" applyFill="1" applyBorder="1" applyAlignment="1">
      <alignment horizontal="center" vertical="center" wrapText="1"/>
    </xf>
    <xf numFmtId="2" fontId="17" fillId="3" borderId="1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43" fontId="34" fillId="6" borderId="1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17" fillId="13" borderId="1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3" fontId="31" fillId="8" borderId="1" xfId="0" applyNumberFormat="1" applyFont="1" applyFill="1" applyBorder="1" applyAlignment="1">
      <alignment horizontal="center" vertical="center" wrapText="1"/>
    </xf>
    <xf numFmtId="4" fontId="27" fillId="8" borderId="1" xfId="0" applyNumberFormat="1" applyFont="1" applyFill="1" applyBorder="1" applyAlignment="1">
      <alignment vertical="center" wrapText="1"/>
    </xf>
    <xf numFmtId="4" fontId="37" fillId="8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0" fillId="0" borderId="16" xfId="0" applyBorder="1"/>
    <xf numFmtId="2" fontId="9" fillId="0" borderId="1" xfId="2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 wrapText="1"/>
    </xf>
    <xf numFmtId="43" fontId="7" fillId="0" borderId="6" xfId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9" fillId="0" borderId="1" xfId="2" applyNumberFormat="1" applyFont="1" applyFill="1" applyBorder="1" applyAlignment="1">
      <alignment horizontal="center" wrapText="1"/>
    </xf>
    <xf numFmtId="4" fontId="37" fillId="8" borderId="1" xfId="0" applyNumberFormat="1" applyFont="1" applyFill="1" applyBorder="1" applyAlignment="1">
      <alignment horizontal="center" wrapText="1"/>
    </xf>
    <xf numFmtId="0" fontId="23" fillId="5" borderId="7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38" fillId="5" borderId="1" xfId="0" applyFont="1" applyFill="1" applyBorder="1" applyAlignment="1">
      <alignment horizontal="center" vertical="center" wrapText="1"/>
    </xf>
    <xf numFmtId="17" fontId="25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25" fillId="5" borderId="2" xfId="0" applyNumberFormat="1" applyFont="1" applyFill="1" applyBorder="1" applyAlignment="1">
      <alignment horizontal="left" vertical="center" wrapText="1"/>
    </xf>
    <xf numFmtId="4" fontId="35" fillId="0" borderId="1" xfId="0" applyNumberFormat="1" applyFont="1" applyBorder="1" applyAlignment="1">
      <alignment vertical="center" wrapText="1"/>
    </xf>
    <xf numFmtId="4" fontId="35" fillId="8" borderId="1" xfId="0" applyNumberFormat="1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39" fillId="0" borderId="0" xfId="0" applyFont="1"/>
    <xf numFmtId="0" fontId="40" fillId="2" borderId="0" xfId="0" applyFont="1" applyFill="1"/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4" fillId="2" borderId="0" xfId="0" applyFont="1" applyFill="1" applyAlignment="1"/>
    <xf numFmtId="0" fontId="42" fillId="2" borderId="0" xfId="0" applyFont="1" applyFill="1" applyAlignment="1"/>
    <xf numFmtId="0" fontId="43" fillId="2" borderId="0" xfId="0" applyFont="1" applyFill="1" applyAlignment="1"/>
    <xf numFmtId="0" fontId="17" fillId="2" borderId="0" xfId="0" applyFont="1" applyFill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4" fontId="46" fillId="8" borderId="1" xfId="0" applyNumberFormat="1" applyFont="1" applyFill="1" applyBorder="1" applyAlignment="1">
      <alignment horizontal="center" vertical="center" wrapText="1"/>
    </xf>
    <xf numFmtId="4" fontId="46" fillId="8" borderId="1" xfId="0" applyNumberFormat="1" applyFont="1" applyFill="1" applyBorder="1" applyAlignment="1">
      <alignment horizontal="center" wrapText="1"/>
    </xf>
    <xf numFmtId="0" fontId="43" fillId="2" borderId="0" xfId="0" applyFont="1" applyFill="1" applyAlignment="1">
      <alignment horizontal="center"/>
    </xf>
    <xf numFmtId="0" fontId="45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49" fontId="19" fillId="4" borderId="0" xfId="0" applyNumberFormat="1" applyFont="1" applyFill="1" applyAlignment="1">
      <alignment horizontal="center" vertical="center"/>
    </xf>
    <xf numFmtId="0" fontId="20" fillId="0" borderId="0" xfId="0" applyFont="1"/>
    <xf numFmtId="49" fontId="6" fillId="2" borderId="0" xfId="0" applyNumberFormat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43" fontId="29" fillId="8" borderId="2" xfId="1" applyFont="1" applyFill="1" applyBorder="1" applyAlignment="1">
      <alignment horizontal="left" vertical="center" wrapText="1"/>
    </xf>
    <xf numFmtId="43" fontId="29" fillId="8" borderId="4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</cellXfs>
  <cellStyles count="4">
    <cellStyle name="Millares" xfId="1" builtinId="3"/>
    <cellStyle name="Millares 2" xfId="3" xr:uid="{4A521844-76EA-405D-8414-873F25769636}"/>
    <cellStyle name="Normal" xfId="0" builtinId="0"/>
    <cellStyle name="Porcentaje" xfId="2" builtinId="5"/>
  </cellStyles>
  <dxfs count="91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A50021"/>
      <color rgb="FFCC0000"/>
      <color rgb="FFFF7C80"/>
      <color rgb="FFCC8E9D"/>
      <color rgb="FFFF5050"/>
      <color rgb="FF0000FF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RECAUDACION MENSUAL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 Mensual y Acumulada 2021'!$B$5:$I$5</c:f>
              <c:strCache>
                <c:ptCount val="1"/>
                <c:pt idx="0">
                  <c:v> RECAUDACION MENSUAL Y ACUMULADA AÑO 2021</c:v>
                </c:pt>
              </c:strCache>
            </c:strRef>
          </c:tx>
          <c:spPr>
            <a:solidFill>
              <a:srgbClr val="A50021"/>
            </a:solidFill>
            <a:ln w="25400">
              <a:solidFill>
                <a:srgbClr val="A5002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'Rec Mensual y Acumulada 2021'!$B$8:$B$19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'Rec Mensual y Acumulada 2021'!$J$8:$J$19</c:f>
              <c:numCache>
                <c:formatCode>#,##0</c:formatCode>
                <c:ptCount val="12"/>
                <c:pt idx="0">
                  <c:v>1225703607.0999999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90560"/>
        <c:axId val="161092352"/>
      </c:barChart>
      <c:dateAx>
        <c:axId val="1610905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92352"/>
        <c:crosses val="autoZero"/>
        <c:auto val="1"/>
        <c:lblOffset val="100"/>
        <c:baseTimeUnit val="months"/>
      </c:dateAx>
      <c:valAx>
        <c:axId val="16109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905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3E-2"/>
                <c:y val="0.42535168195718664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Total'!$D$8</c:f>
              <c:strCache>
                <c:ptCount val="1"/>
                <c:pt idx="0">
                  <c:v>Variación
Mensual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9547553093259533E-2"/>
                  <c:y val="-0.140120391826816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6-4A9D-AED0-B54B4D33A4FA}"/>
                </c:ext>
              </c:extLst>
            </c:dLbl>
            <c:dLbl>
              <c:idx val="3"/>
              <c:layout>
                <c:manualLayout>
                  <c:x val="2.40073868882733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D6-4A9D-AED0-B54B4D33A4FA}"/>
                </c:ext>
              </c:extLst>
            </c:dLbl>
            <c:dLbl>
              <c:idx val="4"/>
              <c:layout>
                <c:manualLayout>
                  <c:x val="0"/>
                  <c:y val="-4.3787622445880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D6-4A9D-AED0-B54B4D33A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Total'!$D$9:$D$20</c:f>
              <c:numCache>
                <c:formatCode>#,##0.00</c:formatCode>
                <c:ptCount val="12"/>
                <c:pt idx="0" formatCode="0.00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84640"/>
        <c:axId val="161586176"/>
      </c:lineChart>
      <c:dateAx>
        <c:axId val="1615846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586176"/>
        <c:crosses val="autoZero"/>
        <c:auto val="1"/>
        <c:lblOffset val="100"/>
        <c:baseTimeUnit val="months"/>
      </c:dateAx>
      <c:valAx>
        <c:axId val="1615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58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en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 mensual y Anual Total'!$E$8</c:f>
              <c:strCache>
                <c:ptCount val="1"/>
                <c:pt idx="0">
                  <c:v>Variación
Interanual en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883356385431073E-3"/>
                  <c:y val="-3.397027600849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23E-2"/>
                  <c:y val="-2.547770700636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38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23E-2"/>
                  <c:y val="7.2186836518046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'Var mensual y Anual Total'!$B$9:$B$20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'Var mensual y Anual Total'!$E$9:$E$20</c:f>
              <c:numCache>
                <c:formatCode>#,##0.00</c:formatCode>
                <c:ptCount val="12"/>
                <c:pt idx="0" formatCode="0.00">
                  <c:v>38.049999999999997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49632"/>
        <c:axId val="161759616"/>
      </c:lineChart>
      <c:dateAx>
        <c:axId val="1617496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59616"/>
        <c:crosses val="autoZero"/>
        <c:auto val="1"/>
        <c:lblOffset val="100"/>
        <c:baseTimeUnit val="months"/>
      </c:dateAx>
      <c:valAx>
        <c:axId val="1617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4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Enero 2021</a:t>
            </a:r>
          </a:p>
        </c:rich>
      </c:tx>
      <c:layout>
        <c:manualLayout>
          <c:xMode val="edge"/>
          <c:yMode val="edge"/>
          <c:x val="0.39393104195679585"/>
          <c:y val="2.543775051374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 Comparativa mes y año ant'!$D$6</c:f>
              <c:strCache>
                <c:ptCount val="1"/>
                <c:pt idx="0">
                  <c:v>Recaudación
Enero 2021</c:v>
                </c:pt>
              </c:strCache>
            </c:strRef>
          </c:tx>
          <c:dPt>
            <c:idx val="0"/>
            <c:bubble3D val="0"/>
            <c:spPr>
              <a:solidFill>
                <a:srgbClr val="CC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08E-2"/>
                  <c:y val="-0.15881747339722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42E-4"/>
                  <c:y val="9.20629107408085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006E-3"/>
                  <c:y val="4.680461453946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41E-2"/>
                  <c:y val="3.65338053673523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('Rec Comparativa mes y año ant'!$B$8:$C$13,'Rec Comparativa mes y año ant'!$B$15:$C$15)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('Rec Comparativa mes y año ant'!$D$8:$D$13,'Rec Comparativa mes y año ant'!$D$15)</c:f>
              <c:numCache>
                <c:formatCode>_(* #,##0.00_);_(* \(#,##0.00\);_(* "-"??_);_(@_)</c:formatCode>
                <c:ptCount val="7"/>
                <c:pt idx="0">
                  <c:v>265894597.66000003</c:v>
                </c:pt>
                <c:pt idx="1">
                  <c:v>623787576.79000008</c:v>
                </c:pt>
                <c:pt idx="2">
                  <c:v>26717319.000000004</c:v>
                </c:pt>
                <c:pt idx="3">
                  <c:v>53758851.929999992</c:v>
                </c:pt>
                <c:pt idx="4">
                  <c:v>89026302.219999984</c:v>
                </c:pt>
                <c:pt idx="5">
                  <c:v>48956</c:v>
                </c:pt>
                <c:pt idx="6">
                  <c:v>166470003.50000003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'Rec, Comp Acum mes y año ant'!$D$7</c:f>
              <c:strCache>
                <c:ptCount val="1"/>
                <c:pt idx="0">
                  <c:v>Recaudación
 Acumulada hasta
Enero 2021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rgbClr val="A5002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rgbClr val="CC8E9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rgbClr val="FF5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58"/>
                  <c:y val="-0.110410630719841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76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52E-2"/>
                  <c:y val="3.93740256152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('Rec, Comp Acum mes y año ant'!$C$9:$C$9,'Rec, Comp Acum mes y año ant'!$C$10:$C$10,'Rec, Comp Acum mes y año ant'!$B$11:$C$11,'Rec, Comp Acum mes y año ant'!$B$12:$C$12,'Rec, Comp Acum mes y año ant'!$B$13:$C$13,'Rec, Comp Acum mes y año ant'!$B$14:$C$14,'Rec, Comp Acum mes y año ant'!$B$16:$C$16)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('Rec, Comp Acum mes y año ant'!$D$9,'Rec, Comp Acum mes y año ant'!$D$10,'Rec, Comp Acum mes y año ant'!$D$11,'Rec, Comp Acum mes y año ant'!$D$12,'Rec, Comp Acum mes y año ant'!$D$13,'Rec, Comp Acum mes y año ant'!$D$14,'Rec, Comp Acum mes y año ant'!$D$16)</c:f>
              <c:numCache>
                <c:formatCode>_(* #,##0.00_);_(* \(#,##0.00\);_(* "-"??_);_(@_)</c:formatCode>
                <c:ptCount val="7"/>
                <c:pt idx="0">
                  <c:v>265894597.66000003</c:v>
                </c:pt>
                <c:pt idx="1">
                  <c:v>623787576.79000008</c:v>
                </c:pt>
                <c:pt idx="2">
                  <c:v>26717319.000000004</c:v>
                </c:pt>
                <c:pt idx="3">
                  <c:v>53758851.929999992</c:v>
                </c:pt>
                <c:pt idx="4">
                  <c:v>89026302.219999984</c:v>
                </c:pt>
                <c:pt idx="5">
                  <c:v>48956</c:v>
                </c:pt>
                <c:pt idx="6">
                  <c:v>166470003.50000003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gresos Brutos'!A1"/><Relationship Id="rId3" Type="http://schemas.openxmlformats.org/officeDocument/2006/relationships/hyperlink" Target="#'Serie Historica por Imp Rec Tot'!A1"/><Relationship Id="rId7" Type="http://schemas.openxmlformats.org/officeDocument/2006/relationships/hyperlink" Target="#Inmobiliario!A1"/><Relationship Id="rId2" Type="http://schemas.openxmlformats.org/officeDocument/2006/relationships/hyperlink" Target="#'Var mensual y Anual Total'!A1"/><Relationship Id="rId1" Type="http://schemas.openxmlformats.org/officeDocument/2006/relationships/hyperlink" Target="#'Rec Mensual y Acumulada 2020'!A1"/><Relationship Id="rId6" Type="http://schemas.openxmlformats.org/officeDocument/2006/relationships/hyperlink" Target="#Automotor!A1"/><Relationship Id="rId11" Type="http://schemas.openxmlformats.org/officeDocument/2006/relationships/image" Target="../media/image1.png"/><Relationship Id="rId5" Type="http://schemas.openxmlformats.org/officeDocument/2006/relationships/hyperlink" Target="#Sellos!A1"/><Relationship Id="rId10" Type="http://schemas.openxmlformats.org/officeDocument/2006/relationships/hyperlink" Target="#'Rec Comparativa mes y a&#241;o ant'!A1"/><Relationship Id="rId4" Type="http://schemas.openxmlformats.org/officeDocument/2006/relationships/hyperlink" Target="#'Serie Historica Rec Total'!A1"/><Relationship Id="rId9" Type="http://schemas.openxmlformats.org/officeDocument/2006/relationships/hyperlink" Target="#'Rec, Comp Acum mes y a&#241;o ant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2021 -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y Anual Total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por Impuesto de Recaudación Total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Historica de Recaudación Total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del mes de lnforme con mes y año anterior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5</xdr:col>
      <xdr:colOff>752476</xdr:colOff>
      <xdr:row>0</xdr:row>
      <xdr:rowOff>142876</xdr:rowOff>
    </xdr:from>
    <xdr:to>
      <xdr:col>12</xdr:col>
      <xdr:colOff>161925</xdr:colOff>
      <xdr:row>1</xdr:row>
      <xdr:rowOff>304800</xdr:rowOff>
    </xdr:to>
    <xdr:grpSp>
      <xdr:nvGrpSpPr>
        <xdr:cNvPr id="17" name="16 Grup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981451" y="142876"/>
          <a:ext cx="4743449" cy="752474"/>
          <a:chOff x="3924301" y="123826"/>
          <a:chExt cx="4876800" cy="742949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981451" y="142876"/>
            <a:ext cx="4743449" cy="466724"/>
          </a:xfrm>
          <a:prstGeom prst="round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S" sz="1100"/>
          </a:p>
        </xdr:txBody>
      </xdr:sp>
      <xdr:pic>
        <xdr:nvPicPr>
          <xdr:cNvPr id="14" name="Imagen 13" descr="cid:image002.png@01D5CF9E.AFB33F40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44208" y="251459"/>
            <a:ext cx="4552752" cy="2914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161925</xdr:rowOff>
    </xdr:from>
    <xdr:to>
      <xdr:col>10</xdr:col>
      <xdr:colOff>1371600</xdr:colOff>
      <xdr:row>2</xdr:row>
      <xdr:rowOff>135107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1925"/>
          <a:ext cx="368617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247650</xdr:colOff>
      <xdr:row>0</xdr:row>
      <xdr:rowOff>152400</xdr:rowOff>
    </xdr:from>
    <xdr:to>
      <xdr:col>13</xdr:col>
      <xdr:colOff>142874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74688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1219200</xdr:colOff>
      <xdr:row>0</xdr:row>
      <xdr:rowOff>85725</xdr:rowOff>
    </xdr:from>
    <xdr:to>
      <xdr:col>10</xdr:col>
      <xdr:colOff>1343025</xdr:colOff>
      <xdr:row>2</xdr:row>
      <xdr:rowOff>58907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85725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390525</xdr:colOff>
      <xdr:row>0</xdr:row>
      <xdr:rowOff>76200</xdr:rowOff>
    </xdr:from>
    <xdr:to>
      <xdr:col>13</xdr:col>
      <xdr:colOff>285749</xdr:colOff>
      <xdr:row>4</xdr:row>
      <xdr:rowOff>47625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7154525" y="76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114300</xdr:rowOff>
    </xdr:from>
    <xdr:to>
      <xdr:col>9</xdr:col>
      <xdr:colOff>1113483</xdr:colOff>
      <xdr:row>2</xdr:row>
      <xdr:rowOff>114300</xdr:rowOff>
    </xdr:to>
    <xdr:pic>
      <xdr:nvPicPr>
        <xdr:cNvPr id="2" name="Imagen 1" descr="cid:image002.png@01D5CF9E.AFB33F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4300"/>
          <a:ext cx="4552008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24</xdr:row>
      <xdr:rowOff>152400</xdr:rowOff>
    </xdr:from>
    <xdr:to>
      <xdr:col>9</xdr:col>
      <xdr:colOff>1247775</xdr:colOff>
      <xdr:row>46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266701</xdr:colOff>
      <xdr:row>5</xdr:row>
      <xdr:rowOff>128587</xdr:rowOff>
    </xdr:from>
    <xdr:to>
      <xdr:col>14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17</xdr:row>
      <xdr:rowOff>57149</xdr:rowOff>
    </xdr:from>
    <xdr:to>
      <xdr:col>14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0</xdr:row>
      <xdr:rowOff>171450</xdr:rowOff>
    </xdr:from>
    <xdr:to>
      <xdr:col>11</xdr:col>
      <xdr:colOff>257175</xdr:colOff>
      <xdr:row>2</xdr:row>
      <xdr:rowOff>144632</xdr:rowOff>
    </xdr:to>
    <xdr:pic>
      <xdr:nvPicPr>
        <xdr:cNvPr id="6" name="Imagen 5" descr="cid:image002.png@01D5CF9E.AFB33F4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714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14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85725</xdr:rowOff>
    </xdr:from>
    <xdr:to>
      <xdr:col>10</xdr:col>
      <xdr:colOff>666750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0</xdr:row>
      <xdr:rowOff>57150</xdr:rowOff>
    </xdr:from>
    <xdr:to>
      <xdr:col>10</xdr:col>
      <xdr:colOff>733425</xdr:colOff>
      <xdr:row>2</xdr:row>
      <xdr:rowOff>30332</xdr:rowOff>
    </xdr:to>
    <xdr:pic>
      <xdr:nvPicPr>
        <xdr:cNvPr id="4" name="Imagen 3" descr="cid:image002.png@01D5CF9E.AFB33F4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71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47624</xdr:rowOff>
    </xdr:from>
    <xdr:to>
      <xdr:col>8</xdr:col>
      <xdr:colOff>685800</xdr:colOff>
      <xdr:row>45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0</xdr:row>
      <xdr:rowOff>133350</xdr:rowOff>
    </xdr:from>
    <xdr:to>
      <xdr:col>8</xdr:col>
      <xdr:colOff>314325</xdr:colOff>
      <xdr:row>2</xdr:row>
      <xdr:rowOff>106532</xdr:rowOff>
    </xdr:to>
    <xdr:pic>
      <xdr:nvPicPr>
        <xdr:cNvPr id="5" name="Imagen 4" descr="cid:image002.png@01D5CF9E.AFB33F4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3350"/>
          <a:ext cx="42672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85725</xdr:rowOff>
    </xdr:from>
    <xdr:to>
      <xdr:col>15</xdr:col>
      <xdr:colOff>1095375</xdr:colOff>
      <xdr:row>2</xdr:row>
      <xdr:rowOff>58907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85725"/>
          <a:ext cx="4200525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457200</xdr:colOff>
      <xdr:row>1</xdr:row>
      <xdr:rowOff>47625</xdr:rowOff>
    </xdr:from>
    <xdr:to>
      <xdr:col>18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104775</xdr:rowOff>
    </xdr:from>
    <xdr:to>
      <xdr:col>8</xdr:col>
      <xdr:colOff>1257300</xdr:colOff>
      <xdr:row>2</xdr:row>
      <xdr:rowOff>77957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0477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>
    <xdr:from>
      <xdr:col>4</xdr:col>
      <xdr:colOff>200025</xdr:colOff>
      <xdr:row>0</xdr:row>
      <xdr:rowOff>133350</xdr:rowOff>
    </xdr:from>
    <xdr:to>
      <xdr:col>9</xdr:col>
      <xdr:colOff>0</xdr:colOff>
      <xdr:row>2</xdr:row>
      <xdr:rowOff>28575</xdr:rowOff>
    </xdr:to>
    <xdr:pic>
      <xdr:nvPicPr>
        <xdr:cNvPr id="6" name="Imagen 2" descr="cid:image002.png@01D5CF9E.AFB33F4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33350"/>
          <a:ext cx="4981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0</xdr:row>
      <xdr:rowOff>123825</xdr:rowOff>
    </xdr:from>
    <xdr:to>
      <xdr:col>10</xdr:col>
      <xdr:colOff>38100</xdr:colOff>
      <xdr:row>2</xdr:row>
      <xdr:rowOff>97007</xdr:rowOff>
    </xdr:to>
    <xdr:pic>
      <xdr:nvPicPr>
        <xdr:cNvPr id="3" name="Imagen 2" descr="cid:image002.png@01D5CF9E.AFB33F40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3825"/>
          <a:ext cx="5372100" cy="401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rgbClr val="CC8E9D"/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B3" sqref="B3:L3"/>
    </sheetView>
  </sheetViews>
  <sheetFormatPr baseColWidth="10" defaultRowHeight="18.75"/>
  <cols>
    <col min="1" max="1" width="2.7109375" style="129" customWidth="1"/>
    <col min="2" max="16384" width="11.42578125" style="129"/>
  </cols>
  <sheetData>
    <row r="1" spans="2:19" ht="46.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3"/>
      <c r="N1" s="133"/>
      <c r="O1" s="133"/>
      <c r="P1" s="133"/>
      <c r="Q1" s="133"/>
      <c r="R1" s="133"/>
      <c r="S1" s="133"/>
    </row>
    <row r="2" spans="2:19" ht="46.5">
      <c r="B2" s="142" t="s">
        <v>67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33"/>
      <c r="N2" s="133"/>
      <c r="O2" s="133"/>
      <c r="P2" s="133"/>
      <c r="Q2" s="133"/>
      <c r="R2" s="133"/>
      <c r="S2" s="133"/>
    </row>
    <row r="3" spans="2:19" ht="31.5">
      <c r="B3" s="141" t="s">
        <v>69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34"/>
      <c r="N3" s="134"/>
      <c r="O3" s="134"/>
      <c r="P3" s="134"/>
      <c r="Q3" s="134"/>
      <c r="R3" s="134"/>
      <c r="S3" s="134"/>
    </row>
    <row r="4" spans="2:19" ht="12.75" customHeight="1">
      <c r="B4" s="130"/>
      <c r="C4" s="130"/>
      <c r="D4" s="130"/>
      <c r="E4" s="130"/>
      <c r="F4" s="130"/>
      <c r="G4" s="130"/>
      <c r="H4" s="130"/>
      <c r="I4" s="132"/>
      <c r="J4" s="132"/>
      <c r="K4" s="132"/>
      <c r="L4" s="132"/>
      <c r="M4" s="132"/>
      <c r="N4" s="132"/>
      <c r="O4" s="132"/>
      <c r="P4" s="132"/>
    </row>
    <row r="22" spans="2:23">
      <c r="P22" s="132"/>
      <c r="Q22" s="132"/>
      <c r="R22" s="132"/>
      <c r="S22" s="132"/>
      <c r="T22" s="132"/>
      <c r="U22" s="132"/>
      <c r="V22" s="132"/>
      <c r="W22" s="132"/>
    </row>
    <row r="32" spans="2:23">
      <c r="B32" s="135" t="s">
        <v>70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17"/>
  <sheetViews>
    <sheetView workbookViewId="0">
      <selection activeCell="F15" sqref="F15"/>
    </sheetView>
  </sheetViews>
  <sheetFormatPr baseColWidth="10" defaultRowHeight="15"/>
  <cols>
    <col min="1" max="1" width="1.7109375" customWidth="1"/>
    <col min="2" max="2" width="25.140625" customWidth="1"/>
    <col min="3" max="11" width="25.7109375" customWidth="1"/>
    <col min="12" max="12" width="24" customWidth="1"/>
  </cols>
  <sheetData>
    <row r="1" spans="2:12">
      <c r="C1" s="123"/>
    </row>
    <row r="2" spans="2:12" ht="18.75">
      <c r="B2" s="50" t="s">
        <v>59</v>
      </c>
      <c r="E2" s="49" t="s">
        <v>71</v>
      </c>
    </row>
    <row r="3" spans="2:12">
      <c r="C3" s="123"/>
    </row>
    <row r="4" spans="2:12" ht="22.5" customHeight="1"/>
    <row r="5" spans="2:12" ht="18.75">
      <c r="B5" s="169" t="s">
        <v>84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2">
      <c r="B6" s="143" t="s">
        <v>12</v>
      </c>
      <c r="C6" s="143"/>
      <c r="D6" s="143"/>
    </row>
    <row r="7" spans="2:12" ht="54.95" customHeight="1">
      <c r="B7" s="29" t="s">
        <v>66</v>
      </c>
      <c r="C7" s="121">
        <v>2012</v>
      </c>
      <c r="D7" s="121">
        <v>2013</v>
      </c>
      <c r="E7" s="121">
        <v>2014</v>
      </c>
      <c r="F7" s="121">
        <v>2015</v>
      </c>
      <c r="G7" s="121">
        <v>2016</v>
      </c>
      <c r="H7" s="121">
        <v>2017</v>
      </c>
      <c r="I7" s="121">
        <v>2018</v>
      </c>
      <c r="J7" s="121">
        <v>2019</v>
      </c>
      <c r="K7" s="121">
        <v>2020</v>
      </c>
      <c r="L7" s="121" t="s">
        <v>83</v>
      </c>
    </row>
    <row r="8" spans="2:12" ht="18" customHeight="1">
      <c r="B8" s="122" t="s">
        <v>15</v>
      </c>
      <c r="C8" s="125">
        <v>769809061.94999981</v>
      </c>
      <c r="D8" s="125">
        <v>1086124141.4499998</v>
      </c>
      <c r="E8" s="125">
        <v>1367043488.3669999</v>
      </c>
      <c r="F8" s="125">
        <v>1695427392.23</v>
      </c>
      <c r="G8" s="125">
        <v>2113847236.7300003</v>
      </c>
      <c r="H8" s="125">
        <v>2857078033.7299995</v>
      </c>
      <c r="I8" s="125">
        <v>3951949675.2900004</v>
      </c>
      <c r="J8" s="125">
        <v>5757757235.9899998</v>
      </c>
      <c r="K8" s="125">
        <v>7372440156.6599989</v>
      </c>
      <c r="L8" s="125">
        <v>889682174.45000005</v>
      </c>
    </row>
    <row r="9" spans="2:12" ht="18" customHeight="1">
      <c r="B9" s="124" t="s">
        <v>16</v>
      </c>
      <c r="C9" s="126">
        <v>68928423.299999997</v>
      </c>
      <c r="D9" s="126">
        <v>88553071.010000005</v>
      </c>
      <c r="E9" s="126">
        <v>102897053.73999999</v>
      </c>
      <c r="F9" s="126">
        <v>131645993.02000025</v>
      </c>
      <c r="G9" s="126">
        <v>180325129.67999998</v>
      </c>
      <c r="H9" s="126">
        <v>254238121.78</v>
      </c>
      <c r="I9" s="126">
        <v>281501256.88999999</v>
      </c>
      <c r="J9" s="126">
        <v>433836002.39000005</v>
      </c>
      <c r="K9" s="126">
        <v>549070244.79000008</v>
      </c>
      <c r="L9" s="126">
        <v>26717319.000000004</v>
      </c>
    </row>
    <row r="10" spans="2:12" ht="18" customHeight="1">
      <c r="B10" s="122" t="s">
        <v>17</v>
      </c>
      <c r="C10" s="125">
        <v>114185319.236</v>
      </c>
      <c r="D10" s="125">
        <v>171314316.29199997</v>
      </c>
      <c r="E10" s="125">
        <v>199658419.80000004</v>
      </c>
      <c r="F10" s="125">
        <v>259546799.98999998</v>
      </c>
      <c r="G10" s="125">
        <v>335593702.56</v>
      </c>
      <c r="H10" s="125">
        <v>439298178.9000001</v>
      </c>
      <c r="I10" s="125">
        <v>523620486.45999998</v>
      </c>
      <c r="J10" s="125">
        <v>802087375.03999996</v>
      </c>
      <c r="K10" s="125">
        <v>1057261180.7340002</v>
      </c>
      <c r="L10" s="125">
        <v>53758851.929999992</v>
      </c>
    </row>
    <row r="11" spans="2:12" ht="18" customHeight="1">
      <c r="B11" s="122" t="s">
        <v>18</v>
      </c>
      <c r="C11" s="126">
        <v>69540782.319999993</v>
      </c>
      <c r="D11" s="126">
        <v>103424730.78999999</v>
      </c>
      <c r="E11" s="126">
        <v>130016729.01000001</v>
      </c>
      <c r="F11" s="126">
        <v>200587463.38999996</v>
      </c>
      <c r="G11" s="126">
        <v>262246903.27000001</v>
      </c>
      <c r="H11" s="126">
        <v>379229018.75</v>
      </c>
      <c r="I11" s="126">
        <v>459470433.07000005</v>
      </c>
      <c r="J11" s="126">
        <v>685624471.59000003</v>
      </c>
      <c r="K11" s="126">
        <v>732156175.38999987</v>
      </c>
      <c r="L11" s="126">
        <v>89026302.219999984</v>
      </c>
    </row>
    <row r="12" spans="2:12" ht="18" customHeight="1">
      <c r="B12" s="122" t="s">
        <v>62</v>
      </c>
      <c r="C12" s="125">
        <v>1430288</v>
      </c>
      <c r="D12" s="125">
        <v>1934382.07</v>
      </c>
      <c r="E12" s="125">
        <v>1455559.1199999996</v>
      </c>
      <c r="F12" s="125">
        <v>1454615.42</v>
      </c>
      <c r="G12" s="125">
        <v>1522619.77</v>
      </c>
      <c r="H12" s="125">
        <v>1817114.78</v>
      </c>
      <c r="I12" s="125">
        <v>2011873.83</v>
      </c>
      <c r="J12" s="125">
        <v>874042.70000000007</v>
      </c>
      <c r="K12" s="125">
        <v>466783.38</v>
      </c>
      <c r="L12" s="125">
        <v>48956</v>
      </c>
    </row>
    <row r="13" spans="2:12" ht="18" customHeight="1">
      <c r="B13" s="122" t="s">
        <v>63</v>
      </c>
      <c r="C13" s="126">
        <v>142097580.99400002</v>
      </c>
      <c r="D13" s="126">
        <v>197401563.778</v>
      </c>
      <c r="E13" s="126">
        <v>247923905.24000001</v>
      </c>
      <c r="F13" s="126">
        <v>295244261.50999999</v>
      </c>
      <c r="G13" s="126">
        <v>431221549.86999995</v>
      </c>
      <c r="H13" s="126">
        <v>602814703.6099999</v>
      </c>
      <c r="I13" s="126">
        <v>787491435.97000003</v>
      </c>
      <c r="J13" s="126">
        <v>1180225887.6400001</v>
      </c>
      <c r="K13" s="126">
        <v>1382314742.224</v>
      </c>
      <c r="L13" s="126">
        <v>166470003.5</v>
      </c>
    </row>
    <row r="14" spans="2:12" ht="21.95" customHeight="1">
      <c r="B14" s="127" t="s">
        <v>43</v>
      </c>
      <c r="C14" s="6">
        <f>SUM(C8:C13)</f>
        <v>1165991455.7999997</v>
      </c>
      <c r="D14" s="6">
        <f t="shared" ref="D14:L14" si="0">SUM(D8:D13)</f>
        <v>1648752205.3899999</v>
      </c>
      <c r="E14" s="6">
        <f t="shared" si="0"/>
        <v>2048995155.2769997</v>
      </c>
      <c r="F14" s="6">
        <f t="shared" si="0"/>
        <v>2583906525.5600004</v>
      </c>
      <c r="G14" s="6">
        <f t="shared" si="0"/>
        <v>3324757141.8800001</v>
      </c>
      <c r="H14" s="6">
        <f t="shared" si="0"/>
        <v>4534475171.5500002</v>
      </c>
      <c r="I14" s="6">
        <f t="shared" si="0"/>
        <v>6006045161.5100002</v>
      </c>
      <c r="J14" s="6">
        <f t="shared" si="0"/>
        <v>8860405015.3500004</v>
      </c>
      <c r="K14" s="6">
        <f t="shared" si="0"/>
        <v>11093709283.177998</v>
      </c>
      <c r="L14" s="6">
        <f t="shared" si="0"/>
        <v>1225703607.0999999</v>
      </c>
    </row>
    <row r="16" spans="2:12">
      <c r="B16" s="128" t="s">
        <v>64</v>
      </c>
    </row>
    <row r="17" spans="2:2">
      <c r="B17" s="128" t="s">
        <v>65</v>
      </c>
    </row>
  </sheetData>
  <mergeCells count="2">
    <mergeCell ref="B6:D6"/>
    <mergeCell ref="B5:L5"/>
  </mergeCells>
  <phoneticPr fontId="16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0"/>
  <sheetViews>
    <sheetView workbookViewId="0">
      <selection activeCell="L17" sqref="L17"/>
    </sheetView>
  </sheetViews>
  <sheetFormatPr baseColWidth="10" defaultRowHeight="15"/>
  <cols>
    <col min="1" max="1" width="1.7109375" customWidth="1"/>
    <col min="2" max="2" width="18.28515625" style="123" customWidth="1"/>
    <col min="3" max="12" width="25.7109375" customWidth="1"/>
  </cols>
  <sheetData>
    <row r="2" spans="2:12" ht="18.75">
      <c r="B2" s="50" t="s">
        <v>59</v>
      </c>
      <c r="E2" s="49" t="s">
        <v>71</v>
      </c>
    </row>
    <row r="5" spans="2:12" ht="30" customHeight="1">
      <c r="B5" s="146" t="s">
        <v>85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>
      <c r="C6" s="120" t="s">
        <v>12</v>
      </c>
      <c r="D6" s="120"/>
    </row>
    <row r="7" spans="2:12" ht="54.95" customHeight="1">
      <c r="B7" s="29" t="s">
        <v>0</v>
      </c>
      <c r="C7" s="121">
        <v>2012</v>
      </c>
      <c r="D7" s="121">
        <v>2013</v>
      </c>
      <c r="E7" s="121">
        <v>2014</v>
      </c>
      <c r="F7" s="121">
        <v>2015</v>
      </c>
      <c r="G7" s="121">
        <v>2016</v>
      </c>
      <c r="H7" s="121">
        <v>2017</v>
      </c>
      <c r="I7" s="121">
        <v>2018</v>
      </c>
      <c r="J7" s="121">
        <v>2019</v>
      </c>
      <c r="K7" s="121">
        <v>2020</v>
      </c>
      <c r="L7" s="121">
        <v>2021</v>
      </c>
    </row>
    <row r="8" spans="2:12" ht="18" customHeight="1">
      <c r="B8" s="122" t="s">
        <v>31</v>
      </c>
      <c r="C8" s="125">
        <v>93053218</v>
      </c>
      <c r="D8" s="125">
        <v>135045479.19</v>
      </c>
      <c r="E8" s="125">
        <v>173682104.19</v>
      </c>
      <c r="F8" s="125">
        <v>183146473.13000003</v>
      </c>
      <c r="G8" s="125">
        <v>234991355.67000002</v>
      </c>
      <c r="H8" s="125">
        <v>326058273.89999998</v>
      </c>
      <c r="I8" s="125">
        <v>475165898.43000001</v>
      </c>
      <c r="J8" s="125">
        <v>624801012.17999995</v>
      </c>
      <c r="K8" s="125">
        <v>887894241.25</v>
      </c>
      <c r="L8" s="125">
        <v>1225703607.0999999</v>
      </c>
    </row>
    <row r="9" spans="2:12" ht="18" customHeight="1">
      <c r="B9" s="124" t="s">
        <v>32</v>
      </c>
      <c r="C9" s="126">
        <v>83615681.780000001</v>
      </c>
      <c r="D9" s="126">
        <v>123747100.92</v>
      </c>
      <c r="E9" s="126">
        <v>170691871.23699999</v>
      </c>
      <c r="F9" s="126">
        <v>215298311.63</v>
      </c>
      <c r="G9" s="126">
        <v>271235321</v>
      </c>
      <c r="H9" s="126">
        <v>326748404.93000001</v>
      </c>
      <c r="I9" s="126">
        <v>484716655.16999996</v>
      </c>
      <c r="J9" s="126">
        <v>634318841.96000004</v>
      </c>
      <c r="K9" s="126">
        <v>828196581.31999993</v>
      </c>
      <c r="L9" s="126"/>
    </row>
    <row r="10" spans="2:12" ht="18" customHeight="1">
      <c r="B10" s="122" t="s">
        <v>33</v>
      </c>
      <c r="C10" s="125">
        <v>107558801.52</v>
      </c>
      <c r="D10" s="125">
        <v>148626673.41999999</v>
      </c>
      <c r="E10" s="125">
        <v>175434104.43000001</v>
      </c>
      <c r="F10" s="125">
        <v>253722016.00999999</v>
      </c>
      <c r="G10" s="125">
        <v>311997249</v>
      </c>
      <c r="H10" s="125">
        <v>402724864.41999996</v>
      </c>
      <c r="I10" s="125">
        <v>507812579.08000004</v>
      </c>
      <c r="J10" s="125">
        <v>758960510.50999975</v>
      </c>
      <c r="K10" s="125">
        <v>815394185.76999998</v>
      </c>
      <c r="L10" s="125"/>
    </row>
    <row r="11" spans="2:12" ht="18" customHeight="1">
      <c r="B11" s="122" t="s">
        <v>34</v>
      </c>
      <c r="C11" s="126">
        <v>84357533.129999995</v>
      </c>
      <c r="D11" s="126">
        <v>128291640.74000001</v>
      </c>
      <c r="E11" s="126">
        <v>149076186.07999998</v>
      </c>
      <c r="F11" s="126">
        <v>209244928.51000002</v>
      </c>
      <c r="G11" s="126">
        <v>258649173.44</v>
      </c>
      <c r="H11" s="126">
        <v>431096195.15999997</v>
      </c>
      <c r="I11" s="126">
        <v>427885116.69000006</v>
      </c>
      <c r="J11" s="126">
        <v>773902202.31000006</v>
      </c>
      <c r="K11" s="126">
        <v>861718810.96999979</v>
      </c>
      <c r="L11" s="126"/>
    </row>
    <row r="12" spans="2:12" ht="18" customHeight="1">
      <c r="B12" s="122" t="s">
        <v>35</v>
      </c>
      <c r="C12" s="125">
        <v>92345216.579999998</v>
      </c>
      <c r="D12" s="125">
        <v>130360842.53</v>
      </c>
      <c r="E12" s="125">
        <v>155378235.94000003</v>
      </c>
      <c r="F12" s="125">
        <v>212803545.19999999</v>
      </c>
      <c r="G12" s="125">
        <v>252446063</v>
      </c>
      <c r="H12" s="125">
        <v>337035197.95999998</v>
      </c>
      <c r="I12" s="125">
        <v>473061429.61000001</v>
      </c>
      <c r="J12" s="125">
        <v>679813750.45000005</v>
      </c>
      <c r="K12" s="125">
        <v>926354484.51999998</v>
      </c>
      <c r="L12" s="125"/>
    </row>
    <row r="13" spans="2:12" ht="18" customHeight="1">
      <c r="B13" s="122" t="s">
        <v>36</v>
      </c>
      <c r="C13" s="126">
        <v>89985825.019999996</v>
      </c>
      <c r="D13" s="126">
        <v>134632252.89999998</v>
      </c>
      <c r="E13" s="126">
        <v>155564931.05000001</v>
      </c>
      <c r="F13" s="126">
        <v>207394303.23999998</v>
      </c>
      <c r="G13" s="126">
        <v>244867727.49000001</v>
      </c>
      <c r="H13" s="126">
        <v>347040141.88999999</v>
      </c>
      <c r="I13" s="126">
        <v>471786599.22000003</v>
      </c>
      <c r="J13" s="126">
        <v>723341155.8499999</v>
      </c>
      <c r="K13" s="126">
        <v>868021054.21999991</v>
      </c>
      <c r="L13" s="126"/>
    </row>
    <row r="14" spans="2:12" ht="18" customHeight="1">
      <c r="B14" s="122" t="s">
        <v>37</v>
      </c>
      <c r="C14" s="125">
        <v>99408193.699999988</v>
      </c>
      <c r="D14" s="125">
        <v>140183870.74000001</v>
      </c>
      <c r="E14" s="125">
        <v>167455870.07999992</v>
      </c>
      <c r="F14" s="125">
        <v>220610391.05000001</v>
      </c>
      <c r="G14" s="125">
        <v>280794807.10000002</v>
      </c>
      <c r="H14" s="125">
        <v>367932365.94999999</v>
      </c>
      <c r="I14" s="125">
        <v>489632003.91999996</v>
      </c>
      <c r="J14" s="125">
        <v>701468332.30999994</v>
      </c>
      <c r="K14" s="125">
        <v>902534257.64499998</v>
      </c>
      <c r="L14" s="125"/>
    </row>
    <row r="15" spans="2:12" ht="18" customHeight="1">
      <c r="B15" s="122" t="s">
        <v>38</v>
      </c>
      <c r="C15" s="126">
        <v>103435403.22999999</v>
      </c>
      <c r="D15" s="126">
        <v>163409068.56</v>
      </c>
      <c r="E15" s="126">
        <v>186573977.13</v>
      </c>
      <c r="F15" s="126">
        <v>214534199.12</v>
      </c>
      <c r="G15" s="126">
        <v>304751596.35000002</v>
      </c>
      <c r="H15" s="126">
        <v>377368836.86000001</v>
      </c>
      <c r="I15" s="126">
        <v>515125629.24000001</v>
      </c>
      <c r="J15" s="126">
        <v>787233583.19000006</v>
      </c>
      <c r="K15" s="126">
        <v>924316050.13999999</v>
      </c>
      <c r="L15" s="126"/>
    </row>
    <row r="16" spans="2:12" ht="18" customHeight="1">
      <c r="B16" s="122" t="s">
        <v>39</v>
      </c>
      <c r="C16" s="125">
        <v>96985719.5</v>
      </c>
      <c r="D16" s="125">
        <v>138404191.80000001</v>
      </c>
      <c r="E16" s="125">
        <v>171676418.88000003</v>
      </c>
      <c r="F16" s="125">
        <v>214924343.78</v>
      </c>
      <c r="G16" s="125">
        <v>287396434.56</v>
      </c>
      <c r="H16" s="125">
        <v>397273064.88</v>
      </c>
      <c r="I16" s="125">
        <v>519439161.48000002</v>
      </c>
      <c r="J16" s="125">
        <v>769264128.11000001</v>
      </c>
      <c r="K16" s="125">
        <v>908828172.30999982</v>
      </c>
      <c r="L16" s="125"/>
    </row>
    <row r="17" spans="2:12" ht="18" customHeight="1">
      <c r="B17" s="122" t="s">
        <v>40</v>
      </c>
      <c r="C17" s="126">
        <v>100148067.81999999</v>
      </c>
      <c r="D17" s="126">
        <v>133917047.47000001</v>
      </c>
      <c r="E17" s="126">
        <v>178411000.19</v>
      </c>
      <c r="F17" s="126">
        <v>212522494.07000026</v>
      </c>
      <c r="G17" s="126">
        <v>279068116.17000002</v>
      </c>
      <c r="H17" s="126">
        <v>406799420.68000001</v>
      </c>
      <c r="I17" s="126">
        <v>553435307.71000004</v>
      </c>
      <c r="J17" s="126">
        <v>773885855.1500001</v>
      </c>
      <c r="K17" s="126">
        <v>983872707.99999988</v>
      </c>
      <c r="L17" s="126"/>
    </row>
    <row r="18" spans="2:12" ht="18" customHeight="1">
      <c r="B18" s="122" t="s">
        <v>41</v>
      </c>
      <c r="C18" s="125">
        <v>110286391.72</v>
      </c>
      <c r="D18" s="125">
        <v>136031477.38</v>
      </c>
      <c r="E18" s="125">
        <v>183802698.44</v>
      </c>
      <c r="F18" s="125">
        <v>219945235.21000004</v>
      </c>
      <c r="G18" s="125">
        <v>294087388.65999997</v>
      </c>
      <c r="H18" s="125">
        <v>406812727.0999999</v>
      </c>
      <c r="I18" s="125">
        <v>555789894.17000008</v>
      </c>
      <c r="J18" s="125">
        <v>848534842.99000001</v>
      </c>
      <c r="K18" s="125">
        <v>1032492412.443</v>
      </c>
      <c r="L18" s="125"/>
    </row>
    <row r="19" spans="2:12" ht="18" customHeight="1">
      <c r="B19" s="122" t="s">
        <v>42</v>
      </c>
      <c r="C19" s="126">
        <v>104811403.80000003</v>
      </c>
      <c r="D19" s="126">
        <v>136102559.74000001</v>
      </c>
      <c r="E19" s="126">
        <v>181247757.62999991</v>
      </c>
      <c r="F19" s="126">
        <v>219760284.60999998</v>
      </c>
      <c r="G19" s="126">
        <v>304471909.44</v>
      </c>
      <c r="H19" s="126">
        <v>407585677.81999999</v>
      </c>
      <c r="I19" s="126">
        <v>532194886.79000008</v>
      </c>
      <c r="J19" s="126">
        <v>784880800.33999991</v>
      </c>
      <c r="K19" s="126">
        <v>1154100206.3399999</v>
      </c>
      <c r="L19" s="126"/>
    </row>
    <row r="20" spans="2:12" ht="21.95" customHeight="1">
      <c r="B20" s="127" t="s">
        <v>43</v>
      </c>
      <c r="C20" s="6">
        <f>+SUM(C8:C19)</f>
        <v>1165991455.8</v>
      </c>
      <c r="D20" s="6">
        <f t="shared" ref="D20:L20" si="0">+SUM(D8:D19)</f>
        <v>1648752205.3900001</v>
      </c>
      <c r="E20" s="6">
        <f t="shared" si="0"/>
        <v>2048995155.2770002</v>
      </c>
      <c r="F20" s="6">
        <f t="shared" si="0"/>
        <v>2583906525.5599999</v>
      </c>
      <c r="G20" s="6">
        <f t="shared" si="0"/>
        <v>3324757141.8800001</v>
      </c>
      <c r="H20" s="6">
        <f t="shared" si="0"/>
        <v>4534475171.5499992</v>
      </c>
      <c r="I20" s="6">
        <f t="shared" si="0"/>
        <v>6006045161.5100002</v>
      </c>
      <c r="J20" s="6">
        <f t="shared" si="0"/>
        <v>8860405015.3500004</v>
      </c>
      <c r="K20" s="6">
        <f t="shared" si="0"/>
        <v>11093723164.927999</v>
      </c>
      <c r="L20" s="6">
        <f t="shared" si="0"/>
        <v>1225703607.0999999</v>
      </c>
    </row>
  </sheetData>
  <mergeCells count="1">
    <mergeCell ref="B5:L5"/>
  </mergeCells>
  <phoneticPr fontId="1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3"/>
  <sheetViews>
    <sheetView workbookViewId="0">
      <selection activeCell="N16" sqref="N16"/>
    </sheetView>
  </sheetViews>
  <sheetFormatPr baseColWidth="10" defaultRowHeight="15"/>
  <cols>
    <col min="1" max="1" width="1.7109375" customWidth="1"/>
    <col min="2" max="2" width="14.140625" customWidth="1"/>
    <col min="3" max="3" width="19.5703125" customWidth="1"/>
    <col min="4" max="4" width="15" bestFit="1" customWidth="1"/>
    <col min="5" max="5" width="17.42578125" customWidth="1"/>
    <col min="6" max="6" width="17.5703125" customWidth="1"/>
    <col min="7" max="7" width="17.7109375" customWidth="1"/>
    <col min="8" max="8" width="15.5703125" customWidth="1"/>
    <col min="9" max="9" width="20.42578125" customWidth="1"/>
    <col min="10" max="10" width="22.5703125" customWidth="1"/>
  </cols>
  <sheetData>
    <row r="1" spans="2:22">
      <c r="V1" s="16"/>
    </row>
    <row r="2" spans="2:22" ht="18.75">
      <c r="B2" s="50" t="s">
        <v>59</v>
      </c>
      <c r="E2" s="49" t="s">
        <v>71</v>
      </c>
      <c r="V2" s="16"/>
    </row>
    <row r="3" spans="2:22">
      <c r="V3" s="16"/>
    </row>
    <row r="5" spans="2:22" s="1" customFormat="1" ht="30" customHeight="1">
      <c r="B5" s="144" t="s">
        <v>72</v>
      </c>
      <c r="C5" s="145"/>
      <c r="D5" s="145"/>
      <c r="E5" s="145"/>
      <c r="F5" s="145"/>
      <c r="G5" s="145"/>
      <c r="H5" s="145"/>
      <c r="I5" s="145"/>
      <c r="J5" s="145"/>
    </row>
    <row r="6" spans="2:22">
      <c r="B6" s="143" t="s">
        <v>12</v>
      </c>
      <c r="C6" s="143"/>
      <c r="D6" s="143"/>
    </row>
    <row r="7" spans="2:22" ht="54.95" customHeight="1">
      <c r="B7" s="29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30" t="s">
        <v>5</v>
      </c>
      <c r="H7" s="31" t="s">
        <v>8</v>
      </c>
      <c r="I7" s="27" t="s">
        <v>29</v>
      </c>
      <c r="J7" s="28" t="s">
        <v>6</v>
      </c>
    </row>
    <row r="8" spans="2:22" ht="15.75">
      <c r="B8" s="32">
        <v>44197</v>
      </c>
      <c r="C8" s="35">
        <v>889682174.45000005</v>
      </c>
      <c r="D8" s="35">
        <v>26717319.000000004</v>
      </c>
      <c r="E8" s="35">
        <v>53758851.929999992</v>
      </c>
      <c r="F8" s="35">
        <v>89026302.219999984</v>
      </c>
      <c r="G8" s="35">
        <v>48956</v>
      </c>
      <c r="H8" s="36">
        <f t="shared" ref="H8" si="0">+C8+D8+E8+F8+G8</f>
        <v>1059233603.6</v>
      </c>
      <c r="I8" s="35">
        <v>166470003.5</v>
      </c>
      <c r="J8" s="37">
        <f t="shared" ref="J8" si="1">+H8+I8</f>
        <v>1225703607.0999999</v>
      </c>
    </row>
    <row r="9" spans="2:22" ht="15.75">
      <c r="B9" s="32">
        <v>44228</v>
      </c>
      <c r="C9" s="38"/>
      <c r="D9" s="38"/>
      <c r="E9" s="38"/>
      <c r="F9" s="38"/>
      <c r="G9" s="38"/>
      <c r="H9" s="39"/>
      <c r="I9" s="38"/>
      <c r="J9" s="40"/>
    </row>
    <row r="10" spans="2:22" ht="15.75">
      <c r="B10" s="32">
        <v>44256</v>
      </c>
      <c r="C10" s="35"/>
      <c r="D10" s="35"/>
      <c r="E10" s="35"/>
      <c r="F10" s="35"/>
      <c r="G10" s="35"/>
      <c r="H10" s="36"/>
      <c r="I10" s="35"/>
      <c r="J10" s="37"/>
    </row>
    <row r="11" spans="2:22" ht="15.75">
      <c r="B11" s="32">
        <v>44287</v>
      </c>
      <c r="C11" s="38"/>
      <c r="D11" s="38"/>
      <c r="E11" s="38"/>
      <c r="F11" s="38"/>
      <c r="G11" s="38"/>
      <c r="H11" s="39"/>
      <c r="I11" s="38"/>
      <c r="J11" s="40"/>
    </row>
    <row r="12" spans="2:22" ht="15.75">
      <c r="B12" s="32">
        <v>44317</v>
      </c>
      <c r="C12" s="35"/>
      <c r="D12" s="35"/>
      <c r="E12" s="35"/>
      <c r="F12" s="35"/>
      <c r="G12" s="35"/>
      <c r="H12" s="36"/>
      <c r="I12" s="35"/>
      <c r="J12" s="37"/>
    </row>
    <row r="13" spans="2:22" ht="15.75">
      <c r="B13" s="32">
        <v>44348</v>
      </c>
      <c r="C13" s="38"/>
      <c r="D13" s="38"/>
      <c r="E13" s="38"/>
      <c r="F13" s="38"/>
      <c r="G13" s="38"/>
      <c r="H13" s="39"/>
      <c r="I13" s="38"/>
      <c r="J13" s="40"/>
    </row>
    <row r="14" spans="2:22" ht="15.75">
      <c r="B14" s="32">
        <v>44378</v>
      </c>
      <c r="C14" s="35"/>
      <c r="D14" s="35"/>
      <c r="E14" s="35"/>
      <c r="F14" s="35"/>
      <c r="G14" s="35"/>
      <c r="H14" s="36"/>
      <c r="I14" s="35"/>
      <c r="J14" s="37"/>
    </row>
    <row r="15" spans="2:22" ht="15.75">
      <c r="B15" s="32">
        <v>44409</v>
      </c>
      <c r="C15" s="38"/>
      <c r="D15" s="38"/>
      <c r="E15" s="38"/>
      <c r="F15" s="38"/>
      <c r="G15" s="38"/>
      <c r="H15" s="39"/>
      <c r="I15" s="38"/>
      <c r="J15" s="40"/>
    </row>
    <row r="16" spans="2:22" ht="15.75">
      <c r="B16" s="32">
        <v>44440</v>
      </c>
      <c r="C16" s="35"/>
      <c r="D16" s="35"/>
      <c r="E16" s="35"/>
      <c r="F16" s="35"/>
      <c r="G16" s="35"/>
      <c r="H16" s="36"/>
      <c r="I16" s="35"/>
      <c r="J16" s="37"/>
    </row>
    <row r="17" spans="2:10" ht="15.75">
      <c r="B17" s="32">
        <v>44470</v>
      </c>
      <c r="C17" s="38"/>
      <c r="D17" s="38"/>
      <c r="E17" s="38"/>
      <c r="F17" s="38"/>
      <c r="G17" s="38"/>
      <c r="H17" s="39"/>
      <c r="I17" s="38"/>
      <c r="J17" s="40"/>
    </row>
    <row r="18" spans="2:10" ht="15.75">
      <c r="B18" s="32">
        <v>44501</v>
      </c>
      <c r="C18" s="35"/>
      <c r="D18" s="35"/>
      <c r="E18" s="35"/>
      <c r="F18" s="35"/>
      <c r="G18" s="35"/>
      <c r="H18" s="36"/>
      <c r="I18" s="35"/>
      <c r="J18" s="37"/>
    </row>
    <row r="19" spans="2:10" ht="15.75">
      <c r="B19" s="32">
        <v>44531</v>
      </c>
      <c r="C19" s="38"/>
      <c r="D19" s="38"/>
      <c r="E19" s="38"/>
      <c r="F19" s="38"/>
      <c r="G19" s="38"/>
      <c r="H19" s="39"/>
      <c r="I19" s="38"/>
      <c r="J19" s="40"/>
    </row>
    <row r="20" spans="2:10" ht="35.1" customHeight="1">
      <c r="B20" s="33" t="s">
        <v>30</v>
      </c>
      <c r="C20" s="36">
        <f t="shared" ref="C20:J20" si="2">SUM(C8:C19)</f>
        <v>889682174.45000005</v>
      </c>
      <c r="D20" s="36">
        <f t="shared" si="2"/>
        <v>26717319.000000004</v>
      </c>
      <c r="E20" s="36">
        <f t="shared" si="2"/>
        <v>53758851.929999992</v>
      </c>
      <c r="F20" s="36">
        <f t="shared" si="2"/>
        <v>89026302.219999984</v>
      </c>
      <c r="G20" s="36">
        <f t="shared" si="2"/>
        <v>48956</v>
      </c>
      <c r="H20" s="41">
        <f t="shared" si="2"/>
        <v>1059233603.6</v>
      </c>
      <c r="I20" s="36">
        <f t="shared" si="2"/>
        <v>166470003.5</v>
      </c>
      <c r="J20" s="42">
        <f t="shared" si="2"/>
        <v>1225703607.0999999</v>
      </c>
    </row>
    <row r="21" spans="2:10" ht="27" customHeight="1">
      <c r="B21" s="34" t="s">
        <v>7</v>
      </c>
      <c r="C21" s="43">
        <f>+C20*100/$J$20</f>
        <v>72.585425162856254</v>
      </c>
      <c r="D21" s="43">
        <f>+D20*100/$J$20</f>
        <v>2.1797536407037965</v>
      </c>
      <c r="E21" s="43">
        <f>+E20*100/$J$20</f>
        <v>4.3859585317850858</v>
      </c>
      <c r="F21" s="43">
        <f>+F20*100/$J$20</f>
        <v>7.2632814086788198</v>
      </c>
      <c r="G21" s="43">
        <f>+G20*100/$J$20</f>
        <v>3.9941140514246597E-3</v>
      </c>
      <c r="H21" s="44">
        <f>+H20/J20*100</f>
        <v>86.418412858075371</v>
      </c>
      <c r="I21" s="43">
        <f>+I20*100/$J$20</f>
        <v>13.581587141924633</v>
      </c>
      <c r="J21" s="45">
        <f>+J20*100/$J$20</f>
        <v>100</v>
      </c>
    </row>
    <row r="22" spans="2:10">
      <c r="C22" s="1"/>
      <c r="D22" s="1"/>
      <c r="E22" s="1"/>
      <c r="F22" s="1"/>
      <c r="G22" s="1"/>
      <c r="H22" s="1"/>
      <c r="I22" s="1"/>
      <c r="J22" s="1"/>
    </row>
    <row r="23" spans="2:10" ht="25.5">
      <c r="B23" s="46" t="s">
        <v>9</v>
      </c>
      <c r="C23" s="43">
        <f t="shared" ref="C23:I23" si="3">+AVERAGE(C8:C19)</f>
        <v>889682174.45000005</v>
      </c>
      <c r="D23" s="43">
        <f t="shared" si="3"/>
        <v>26717319.000000004</v>
      </c>
      <c r="E23" s="43">
        <f t="shared" si="3"/>
        <v>53758851.929999992</v>
      </c>
      <c r="F23" s="43">
        <f t="shared" si="3"/>
        <v>89026302.219999984</v>
      </c>
      <c r="G23" s="43">
        <f t="shared" si="3"/>
        <v>48956</v>
      </c>
      <c r="H23" s="47">
        <f t="shared" si="3"/>
        <v>1059233603.6</v>
      </c>
      <c r="I23" s="48">
        <f t="shared" si="3"/>
        <v>166470003.5</v>
      </c>
      <c r="J23" s="42">
        <f>+AVERAGE(J8:J19)</f>
        <v>1225703607.0999999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2"/>
  <sheetViews>
    <sheetView workbookViewId="0">
      <selection activeCell="E10" sqref="E10"/>
    </sheetView>
  </sheetViews>
  <sheetFormatPr baseColWidth="10" defaultRowHeight="15"/>
  <cols>
    <col min="1" max="1" width="1.7109375" customWidth="1"/>
    <col min="3" max="3" width="23.85546875" customWidth="1"/>
    <col min="4" max="5" width="18.7109375" customWidth="1"/>
  </cols>
  <sheetData>
    <row r="1" spans="2:21">
      <c r="U1" s="16"/>
    </row>
    <row r="2" spans="2:21" ht="18.75">
      <c r="B2" s="50" t="s">
        <v>59</v>
      </c>
      <c r="E2" s="49" t="s">
        <v>71</v>
      </c>
      <c r="U2" s="16"/>
    </row>
    <row r="3" spans="2:21">
      <c r="U3" s="16"/>
    </row>
    <row r="6" spans="2:21" ht="30" customHeight="1">
      <c r="B6" s="146" t="s">
        <v>73</v>
      </c>
      <c r="C6" s="146"/>
      <c r="D6" s="146"/>
      <c r="E6" s="146"/>
    </row>
    <row r="7" spans="2:21" ht="15" customHeight="1">
      <c r="B7" s="147" t="s">
        <v>13</v>
      </c>
      <c r="C7" s="147"/>
      <c r="D7" s="147"/>
      <c r="E7" s="147"/>
    </row>
    <row r="8" spans="2:21" ht="54.95" customHeight="1">
      <c r="B8" s="29" t="s">
        <v>0</v>
      </c>
      <c r="C8" s="56" t="s">
        <v>6</v>
      </c>
      <c r="D8" s="52" t="s">
        <v>10</v>
      </c>
      <c r="E8" s="52" t="s">
        <v>11</v>
      </c>
    </row>
    <row r="9" spans="2:21" ht="15.75">
      <c r="B9" s="32">
        <v>44197</v>
      </c>
      <c r="C9" s="3">
        <v>1225703607.0999999</v>
      </c>
      <c r="D9" s="4">
        <v>6.2</v>
      </c>
      <c r="E9" s="4">
        <v>38.049999999999997</v>
      </c>
    </row>
    <row r="10" spans="2:21" ht="15.75">
      <c r="B10" s="32">
        <v>44228</v>
      </c>
      <c r="C10" s="53"/>
      <c r="D10" s="54"/>
      <c r="E10" s="60"/>
    </row>
    <row r="11" spans="2:21" ht="15.75">
      <c r="B11" s="32">
        <v>44256</v>
      </c>
      <c r="C11" s="3"/>
      <c r="D11" s="4"/>
      <c r="E11" s="4"/>
    </row>
    <row r="12" spans="2:21" ht="15.75">
      <c r="B12" s="32">
        <v>44287</v>
      </c>
      <c r="C12" s="53"/>
      <c r="D12" s="60"/>
      <c r="E12" s="60"/>
    </row>
    <row r="13" spans="2:21" ht="15.75">
      <c r="B13" s="32">
        <v>44317</v>
      </c>
      <c r="C13" s="3"/>
      <c r="D13" s="4"/>
      <c r="E13" s="4"/>
    </row>
    <row r="14" spans="2:21" ht="15.75">
      <c r="B14" s="32">
        <v>44348</v>
      </c>
      <c r="C14" s="53"/>
      <c r="D14" s="54"/>
      <c r="E14" s="60"/>
    </row>
    <row r="15" spans="2:21" ht="15.75">
      <c r="B15" s="32">
        <v>44378</v>
      </c>
      <c r="C15" s="3"/>
      <c r="D15" s="4"/>
      <c r="E15" s="4"/>
    </row>
    <row r="16" spans="2:21" ht="15.75">
      <c r="B16" s="32">
        <v>44409</v>
      </c>
      <c r="C16" s="53"/>
      <c r="D16" s="60"/>
      <c r="E16" s="60"/>
    </row>
    <row r="17" spans="2:5" ht="15.75">
      <c r="B17" s="32">
        <v>44440</v>
      </c>
      <c r="C17" s="3"/>
      <c r="D17" s="4"/>
      <c r="E17" s="4"/>
    </row>
    <row r="18" spans="2:5" ht="15.75">
      <c r="B18" s="32">
        <v>44470</v>
      </c>
      <c r="C18" s="53"/>
      <c r="D18" s="60"/>
      <c r="E18" s="60"/>
    </row>
    <row r="19" spans="2:5" ht="15.75">
      <c r="B19" s="32">
        <v>44501</v>
      </c>
      <c r="C19" s="3"/>
      <c r="D19" s="4"/>
      <c r="E19" s="4"/>
    </row>
    <row r="20" spans="2:5" ht="15.75">
      <c r="B20" s="32">
        <v>44531</v>
      </c>
      <c r="C20" s="53"/>
      <c r="D20" s="60"/>
      <c r="E20" s="60"/>
    </row>
    <row r="21" spans="2:5" ht="35.1" customHeight="1">
      <c r="B21" s="51" t="s">
        <v>6</v>
      </c>
      <c r="C21" s="93">
        <f>SUM(C9:C20)</f>
        <v>1225703607.0999999</v>
      </c>
      <c r="D21" s="17"/>
      <c r="E21" s="18"/>
    </row>
    <row r="22" spans="2:5">
      <c r="C22" s="11"/>
      <c r="D22" s="11"/>
      <c r="E22" s="11"/>
    </row>
  </sheetData>
  <mergeCells count="2">
    <mergeCell ref="B6:E6"/>
    <mergeCell ref="B7:E7"/>
  </mergeCells>
  <conditionalFormatting sqref="D9:E9 C10 E11 C12 E13 E15 D17:E17 D19:E19 C14 C16 C18 C20">
    <cfRule type="cellIs" dxfId="90" priority="26" stopIfTrue="1" operator="lessThan">
      <formula>0</formula>
    </cfRule>
  </conditionalFormatting>
  <conditionalFormatting sqref="D10:E10 E12 E14 D16:E16 D18:E18 D20:E20">
    <cfRule type="cellIs" dxfId="89" priority="20" stopIfTrue="1" operator="lessThan">
      <formula>0</formula>
    </cfRule>
  </conditionalFormatting>
  <conditionalFormatting sqref="D14">
    <cfRule type="cellIs" dxfId="88" priority="6" stopIfTrue="1" operator="lessThan">
      <formula>0</formula>
    </cfRule>
  </conditionalFormatting>
  <conditionalFormatting sqref="D13">
    <cfRule type="cellIs" dxfId="87" priority="5" stopIfTrue="1" operator="lessThan">
      <formula>0</formula>
    </cfRule>
  </conditionalFormatting>
  <conditionalFormatting sqref="D11">
    <cfRule type="cellIs" dxfId="86" priority="4" stopIfTrue="1" operator="lessThan">
      <formula>0</formula>
    </cfRule>
  </conditionalFormatting>
  <conditionalFormatting sqref="D15">
    <cfRule type="cellIs" dxfId="85" priority="2" stopIfTrue="1" operator="lessThan">
      <formula>0</formula>
    </cfRule>
  </conditionalFormatting>
  <conditionalFormatting sqref="D12">
    <cfRule type="cellIs" dxfId="84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0"/>
  <sheetViews>
    <sheetView topLeftCell="B1" workbookViewId="0">
      <selection activeCell="L17" sqref="L17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5" width="19.7109375" customWidth="1"/>
    <col min="6" max="6" width="17.7109375" customWidth="1"/>
    <col min="7" max="7" width="11.7109375" bestFit="1" customWidth="1"/>
    <col min="8" max="8" width="1.7109375" customWidth="1"/>
    <col min="9" max="10" width="17.7109375" customWidth="1"/>
    <col min="11" max="11" width="11.7109375" bestFit="1" customWidth="1"/>
  </cols>
  <sheetData>
    <row r="2" spans="1:11" ht="18.75">
      <c r="B2" s="50" t="s">
        <v>59</v>
      </c>
      <c r="E2" s="49" t="s">
        <v>71</v>
      </c>
    </row>
    <row r="4" spans="1:11" ht="30" customHeight="1">
      <c r="B4" s="150" t="s">
        <v>74</v>
      </c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" customHeight="1">
      <c r="B5" s="147" t="s">
        <v>13</v>
      </c>
      <c r="C5" s="147"/>
      <c r="D5" s="147"/>
    </row>
    <row r="6" spans="1:11" ht="50.1" customHeight="1">
      <c r="B6" s="155" t="s">
        <v>14</v>
      </c>
      <c r="C6" s="156"/>
      <c r="D6" s="57" t="s">
        <v>75</v>
      </c>
      <c r="E6" s="58" t="s">
        <v>68</v>
      </c>
      <c r="F6" s="52" t="s">
        <v>21</v>
      </c>
      <c r="G6" s="52" t="s">
        <v>22</v>
      </c>
      <c r="I6" s="58" t="s">
        <v>76</v>
      </c>
      <c r="J6" s="52" t="s">
        <v>23</v>
      </c>
      <c r="K6" s="52" t="s">
        <v>24</v>
      </c>
    </row>
    <row r="7" spans="1:11" s="1" customFormat="1" ht="21.95" customHeight="1">
      <c r="B7" s="157" t="s">
        <v>15</v>
      </c>
      <c r="C7" s="158"/>
      <c r="D7" s="59">
        <f>+D8+D9</f>
        <v>889682174.45000005</v>
      </c>
      <c r="E7" s="59">
        <f>+E8+E9</f>
        <v>799111007.58999991</v>
      </c>
      <c r="F7" s="69">
        <f t="shared" ref="F7:F15" si="0">+D7-E7</f>
        <v>90571166.860000134</v>
      </c>
      <c r="G7" s="54">
        <f t="shared" ref="G7:G15" si="1">+IFERROR(F7/E7*100,0)</f>
        <v>11.333990647075344</v>
      </c>
      <c r="H7" s="61"/>
      <c r="I7" s="59">
        <f>+I8+I9</f>
        <v>625861263.73000002</v>
      </c>
      <c r="J7" s="59">
        <f>+J8+J9</f>
        <v>263820910.72000012</v>
      </c>
      <c r="K7" s="60">
        <f>+J7/I7*100</f>
        <v>42.153257600204178</v>
      </c>
    </row>
    <row r="8" spans="1:11" s="1" customFormat="1" ht="21.95" customHeight="1">
      <c r="B8" s="70"/>
      <c r="C8" s="55" t="s">
        <v>60</v>
      </c>
      <c r="D8" s="71">
        <v>265894597.66000003</v>
      </c>
      <c r="E8" s="72">
        <v>203485215.45000002</v>
      </c>
      <c r="F8" s="73">
        <f t="shared" si="0"/>
        <v>62409382.210000008</v>
      </c>
      <c r="G8" s="62">
        <f t="shared" si="1"/>
        <v>30.670229319601411</v>
      </c>
      <c r="H8" s="62"/>
      <c r="I8" s="72">
        <v>188878340.28999999</v>
      </c>
      <c r="J8" s="72">
        <f t="shared" ref="J8:J16" si="2">+D8-I8</f>
        <v>77016257.370000035</v>
      </c>
      <c r="K8" s="62">
        <f t="shared" ref="K8:K18" si="3">+J8/I8*100</f>
        <v>40.775589859457064</v>
      </c>
    </row>
    <row r="9" spans="1:11" s="1" customFormat="1" ht="21.95" customHeight="1">
      <c r="B9" s="70"/>
      <c r="C9" s="55" t="s">
        <v>61</v>
      </c>
      <c r="D9" s="71">
        <v>623787576.79000008</v>
      </c>
      <c r="E9" s="72">
        <v>595625792.13999987</v>
      </c>
      <c r="F9" s="73">
        <f t="shared" si="0"/>
        <v>28161784.650000215</v>
      </c>
      <c r="G9" s="63">
        <f t="shared" si="1"/>
        <v>4.7281002638953691</v>
      </c>
      <c r="H9" s="63"/>
      <c r="I9" s="72">
        <v>436982923.44</v>
      </c>
      <c r="J9" s="72">
        <f t="shared" si="2"/>
        <v>186804653.35000008</v>
      </c>
      <c r="K9" s="63">
        <f t="shared" si="3"/>
        <v>42.748730746603037</v>
      </c>
    </row>
    <row r="10" spans="1:11" s="1" customFormat="1" ht="21.95" customHeight="1">
      <c r="B10" s="157" t="s">
        <v>16</v>
      </c>
      <c r="C10" s="158"/>
      <c r="D10" s="59">
        <v>26717319.000000004</v>
      </c>
      <c r="E10" s="59">
        <v>39842117.68999999</v>
      </c>
      <c r="F10" s="69">
        <f t="shared" si="0"/>
        <v>-13124798.689999986</v>
      </c>
      <c r="G10" s="54">
        <f t="shared" si="1"/>
        <v>-32.94202078343389</v>
      </c>
      <c r="H10" s="64"/>
      <c r="I10" s="59">
        <v>31303446.59</v>
      </c>
      <c r="J10" s="59">
        <f t="shared" si="2"/>
        <v>-4586127.5899999961</v>
      </c>
      <c r="K10" s="60">
        <f t="shared" si="3"/>
        <v>-14.650551583240201</v>
      </c>
    </row>
    <row r="11" spans="1:11" s="1" customFormat="1" ht="21.95" customHeight="1">
      <c r="B11" s="151" t="s">
        <v>17</v>
      </c>
      <c r="C11" s="152"/>
      <c r="D11" s="74">
        <v>53758851.929999992</v>
      </c>
      <c r="E11" s="75">
        <v>84212762.690000013</v>
      </c>
      <c r="F11" s="75">
        <f t="shared" si="0"/>
        <v>-30453910.76000002</v>
      </c>
      <c r="G11" s="65">
        <f t="shared" si="1"/>
        <v>-36.1630586471857</v>
      </c>
      <c r="H11" s="65"/>
      <c r="I11" s="76">
        <v>49855479.93</v>
      </c>
      <c r="J11" s="75">
        <f t="shared" si="2"/>
        <v>3903371.9999999925</v>
      </c>
      <c r="K11" s="65">
        <f t="shared" si="3"/>
        <v>7.8293740336680226</v>
      </c>
    </row>
    <row r="12" spans="1:11" s="1" customFormat="1" ht="21.95" customHeight="1">
      <c r="B12" s="157" t="s">
        <v>18</v>
      </c>
      <c r="C12" s="158"/>
      <c r="D12" s="59">
        <v>89026302.219999984</v>
      </c>
      <c r="E12" s="59">
        <v>82206441.579999998</v>
      </c>
      <c r="F12" s="77">
        <f t="shared" si="0"/>
        <v>6819860.6399999857</v>
      </c>
      <c r="G12" s="60">
        <f t="shared" si="1"/>
        <v>8.296017330178648</v>
      </c>
      <c r="H12" s="65"/>
      <c r="I12" s="59">
        <v>62723994.210000001</v>
      </c>
      <c r="J12" s="69">
        <f t="shared" si="2"/>
        <v>26302308.009999983</v>
      </c>
      <c r="K12" s="60">
        <f t="shared" si="3"/>
        <v>41.933407368701403</v>
      </c>
    </row>
    <row r="13" spans="1:11" s="1" customFormat="1" ht="21.95" customHeight="1">
      <c r="B13" s="151" t="s">
        <v>19</v>
      </c>
      <c r="C13" s="152"/>
      <c r="D13" s="74">
        <v>48956</v>
      </c>
      <c r="E13" s="75">
        <v>153312</v>
      </c>
      <c r="F13" s="76">
        <f t="shared" si="0"/>
        <v>-104356</v>
      </c>
      <c r="G13" s="66">
        <f t="shared" si="1"/>
        <v>-68.06773116259653</v>
      </c>
      <c r="H13" s="65"/>
      <c r="I13" s="76">
        <v>0</v>
      </c>
      <c r="J13" s="75">
        <f t="shared" si="2"/>
        <v>48956</v>
      </c>
      <c r="K13" s="66">
        <f>IFERROR(J13/I13*100,0)</f>
        <v>0</v>
      </c>
    </row>
    <row r="14" spans="1:11" s="1" customFormat="1" ht="21.95" customHeight="1">
      <c r="B14" s="153" t="s">
        <v>8</v>
      </c>
      <c r="C14" s="154"/>
      <c r="D14" s="79">
        <f>+D7+D10+D11+D12+D13</f>
        <v>1059233603.6</v>
      </c>
      <c r="E14" s="79">
        <f>+E7+E10+E11+E12+E13</f>
        <v>1005525641.55</v>
      </c>
      <c r="F14" s="80">
        <f t="shared" si="0"/>
        <v>53707962.050000072</v>
      </c>
      <c r="G14" s="91">
        <f t="shared" si="1"/>
        <v>5.3412821941775848</v>
      </c>
      <c r="H14" s="65"/>
      <c r="I14" s="81">
        <f>+I7+I10+I11+I12+I13</f>
        <v>769744184.46000004</v>
      </c>
      <c r="J14" s="79">
        <f t="shared" si="2"/>
        <v>289489419.13999999</v>
      </c>
      <c r="K14" s="91">
        <f t="shared" si="3"/>
        <v>37.608523063163638</v>
      </c>
    </row>
    <row r="15" spans="1:11" s="1" customFormat="1" ht="21.95" customHeight="1">
      <c r="B15" s="151" t="s">
        <v>20</v>
      </c>
      <c r="C15" s="152"/>
      <c r="D15" s="82">
        <f>+D16+D17+D18</f>
        <v>166470003.50000003</v>
      </c>
      <c r="E15" s="82">
        <f>+E16+E17+E18</f>
        <v>148574564.78999999</v>
      </c>
      <c r="F15" s="75">
        <f t="shared" si="0"/>
        <v>17895438.710000038</v>
      </c>
      <c r="G15" s="65">
        <f t="shared" si="1"/>
        <v>12.044752569387647</v>
      </c>
      <c r="H15" s="67"/>
      <c r="I15" s="82">
        <f>+I16+I17+I18</f>
        <v>118150056.79000001</v>
      </c>
      <c r="J15" s="75">
        <f t="shared" si="2"/>
        <v>48319946.710000023</v>
      </c>
      <c r="K15" s="65">
        <f t="shared" si="3"/>
        <v>40.897099859955148</v>
      </c>
    </row>
    <row r="16" spans="1:11" s="1" customFormat="1" ht="21.95" customHeight="1">
      <c r="A16" s="97"/>
      <c r="B16" s="94"/>
      <c r="C16" s="24" t="s">
        <v>25</v>
      </c>
      <c r="D16" s="71">
        <v>143911051.47000003</v>
      </c>
      <c r="E16" s="72">
        <v>123719725.73</v>
      </c>
      <c r="F16" s="73">
        <f t="shared" ref="F16:F18" si="4">+D16-E16</f>
        <v>20191325.740000024</v>
      </c>
      <c r="G16" s="62">
        <f t="shared" ref="G16:G18" si="5">+IFERROR(F16/E16*100,0)</f>
        <v>16.320215406930828</v>
      </c>
      <c r="H16" s="65"/>
      <c r="I16" s="72">
        <v>100539178.09</v>
      </c>
      <c r="J16" s="73">
        <f t="shared" si="2"/>
        <v>43371873.380000025</v>
      </c>
      <c r="K16" s="62">
        <f t="shared" si="3"/>
        <v>43.139275856397667</v>
      </c>
    </row>
    <row r="17" spans="1:12" s="1" customFormat="1" ht="21.95" customHeight="1">
      <c r="A17" s="97"/>
      <c r="B17" s="95"/>
      <c r="C17" s="24" t="s">
        <v>26</v>
      </c>
      <c r="D17" s="83">
        <v>16585746.340000002</v>
      </c>
      <c r="E17" s="84">
        <v>15497905.49</v>
      </c>
      <c r="F17" s="73">
        <f t="shared" si="4"/>
        <v>1087840.8500000015</v>
      </c>
      <c r="G17" s="62">
        <f t="shared" si="5"/>
        <v>7.0192765770957193</v>
      </c>
      <c r="H17" s="65"/>
      <c r="I17" s="84">
        <v>12071381.029999999</v>
      </c>
      <c r="J17" s="73">
        <f t="shared" ref="J17:J18" si="6">+D17-I17</f>
        <v>4514365.3100000024</v>
      </c>
      <c r="K17" s="62">
        <f t="shared" si="3"/>
        <v>37.397256360153207</v>
      </c>
    </row>
    <row r="18" spans="1:12" s="1" customFormat="1" ht="21.95" customHeight="1">
      <c r="A18" s="97"/>
      <c r="B18" s="96"/>
      <c r="C18" s="24" t="s">
        <v>27</v>
      </c>
      <c r="D18" s="85">
        <v>5973205.6899999995</v>
      </c>
      <c r="E18" s="72">
        <v>9356933.5700000003</v>
      </c>
      <c r="F18" s="73">
        <f t="shared" si="4"/>
        <v>-3383727.8800000008</v>
      </c>
      <c r="G18" s="62">
        <f t="shared" si="5"/>
        <v>-36.162786180815012</v>
      </c>
      <c r="H18" s="65"/>
      <c r="I18" s="86">
        <v>5539497.6699999999</v>
      </c>
      <c r="J18" s="73">
        <f t="shared" si="6"/>
        <v>433708.01999999955</v>
      </c>
      <c r="K18" s="62">
        <f t="shared" si="3"/>
        <v>7.8293745360488538</v>
      </c>
    </row>
    <row r="19" spans="1:12" s="1" customFormat="1" ht="35.1" customHeight="1">
      <c r="A19" s="97"/>
      <c r="B19" s="148" t="s">
        <v>28</v>
      </c>
      <c r="C19" s="149"/>
      <c r="D19" s="87">
        <f>+D14+D15</f>
        <v>1225703607.1000001</v>
      </c>
      <c r="E19" s="87">
        <f>+E14+E15</f>
        <v>1154100206.3399999</v>
      </c>
      <c r="F19" s="89">
        <f>+F14+F15</f>
        <v>71603400.76000011</v>
      </c>
      <c r="G19" s="92">
        <f>+IFERROR(F19/E19*100,0)</f>
        <v>6.2042620187267881</v>
      </c>
      <c r="H19" s="65"/>
      <c r="I19" s="89">
        <f>+I14+I15</f>
        <v>887894241.25</v>
      </c>
      <c r="J19" s="90">
        <f>+J14+J15</f>
        <v>337809365.85000002</v>
      </c>
      <c r="K19" s="92">
        <f t="shared" ref="K19" si="7">+J19/I19*100</f>
        <v>38.046126459207962</v>
      </c>
      <c r="L19" s="88"/>
    </row>
    <row r="20" spans="1:12">
      <c r="B20" s="11"/>
      <c r="C20" s="11"/>
      <c r="D20" s="11"/>
      <c r="E20" s="11"/>
      <c r="G20" s="11"/>
      <c r="H20" s="19"/>
      <c r="K20" s="11"/>
    </row>
  </sheetData>
  <mergeCells count="11">
    <mergeCell ref="B19:C19"/>
    <mergeCell ref="B4:K4"/>
    <mergeCell ref="B13:C13"/>
    <mergeCell ref="B14:C14"/>
    <mergeCell ref="B15:C15"/>
    <mergeCell ref="B6:C6"/>
    <mergeCell ref="B7:C7"/>
    <mergeCell ref="B10:C10"/>
    <mergeCell ref="B11:C11"/>
    <mergeCell ref="B12:C12"/>
    <mergeCell ref="B5:D5"/>
  </mergeCells>
  <conditionalFormatting sqref="H7">
    <cfRule type="cellIs" dxfId="83" priority="45" stopIfTrue="1" operator="lessThan">
      <formula>0</formula>
    </cfRule>
  </conditionalFormatting>
  <conditionalFormatting sqref="G8:H9">
    <cfRule type="cellIs" dxfId="82" priority="41" stopIfTrue="1" operator="lessThan">
      <formula>0</formula>
    </cfRule>
  </conditionalFormatting>
  <conditionalFormatting sqref="K19">
    <cfRule type="cellIs" dxfId="81" priority="36" stopIfTrue="1" operator="lessThan">
      <formula>0</formula>
    </cfRule>
  </conditionalFormatting>
  <conditionalFormatting sqref="G11:H11 H10 G13:H15 H12:H14">
    <cfRule type="cellIs" dxfId="80" priority="39" stopIfTrue="1" operator="lessThan">
      <formula>0</formula>
    </cfRule>
  </conditionalFormatting>
  <conditionalFormatting sqref="G16:G18">
    <cfRule type="cellIs" dxfId="79" priority="22" stopIfTrue="1" operator="lessThan">
      <formula>0</formula>
    </cfRule>
  </conditionalFormatting>
  <conditionalFormatting sqref="G19">
    <cfRule type="cellIs" dxfId="78" priority="37" stopIfTrue="1" operator="lessThan">
      <formula>0</formula>
    </cfRule>
  </conditionalFormatting>
  <conditionalFormatting sqref="K8:K9">
    <cfRule type="cellIs" dxfId="77" priority="34" stopIfTrue="1" operator="lessThan">
      <formula>0</formula>
    </cfRule>
  </conditionalFormatting>
  <conditionalFormatting sqref="K11 K13:K15">
    <cfRule type="cellIs" dxfId="76" priority="33" stopIfTrue="1" operator="lessThan">
      <formula>0</formula>
    </cfRule>
  </conditionalFormatting>
  <conditionalFormatting sqref="K16:K18">
    <cfRule type="cellIs" dxfId="75" priority="21" stopIfTrue="1" operator="lessThan">
      <formula>0</formula>
    </cfRule>
  </conditionalFormatting>
  <conditionalFormatting sqref="B7">
    <cfRule type="cellIs" dxfId="74" priority="20" stopIfTrue="1" operator="lessThan">
      <formula>0</formula>
    </cfRule>
  </conditionalFormatting>
  <conditionalFormatting sqref="H16:H19">
    <cfRule type="cellIs" dxfId="73" priority="2" stopIfTrue="1" operator="lessThan">
      <formula>0</formula>
    </cfRule>
  </conditionalFormatting>
  <conditionalFormatting sqref="E7">
    <cfRule type="cellIs" dxfId="72" priority="18" stopIfTrue="1" operator="lessThan">
      <formula>0</formula>
    </cfRule>
  </conditionalFormatting>
  <conditionalFormatting sqref="I7:J7">
    <cfRule type="cellIs" dxfId="71" priority="16" stopIfTrue="1" operator="lessThan">
      <formula>0</formula>
    </cfRule>
  </conditionalFormatting>
  <conditionalFormatting sqref="G7">
    <cfRule type="cellIs" dxfId="70" priority="15" stopIfTrue="1" operator="lessThan">
      <formula>0</formula>
    </cfRule>
  </conditionalFormatting>
  <conditionalFormatting sqref="K7">
    <cfRule type="cellIs" dxfId="69" priority="14" stopIfTrue="1" operator="lessThan">
      <formula>0</formula>
    </cfRule>
  </conditionalFormatting>
  <conditionalFormatting sqref="B10">
    <cfRule type="cellIs" dxfId="68" priority="13" stopIfTrue="1" operator="lessThan">
      <formula>0</formula>
    </cfRule>
  </conditionalFormatting>
  <conditionalFormatting sqref="D10:E10">
    <cfRule type="cellIs" dxfId="67" priority="12" stopIfTrue="1" operator="lessThan">
      <formula>0</formula>
    </cfRule>
  </conditionalFormatting>
  <conditionalFormatting sqref="I10:J10">
    <cfRule type="cellIs" dxfId="66" priority="11" stopIfTrue="1" operator="lessThan">
      <formula>0</formula>
    </cfRule>
  </conditionalFormatting>
  <conditionalFormatting sqref="K10">
    <cfRule type="cellIs" dxfId="65" priority="10" stopIfTrue="1" operator="lessThan">
      <formula>0</formula>
    </cfRule>
  </conditionalFormatting>
  <conditionalFormatting sqref="G10">
    <cfRule type="cellIs" dxfId="64" priority="9" stopIfTrue="1" operator="lessThan">
      <formula>0</formula>
    </cfRule>
  </conditionalFormatting>
  <conditionalFormatting sqref="B12">
    <cfRule type="cellIs" dxfId="63" priority="8" stopIfTrue="1" operator="lessThan">
      <formula>0</formula>
    </cfRule>
  </conditionalFormatting>
  <conditionalFormatting sqref="D12:E12">
    <cfRule type="cellIs" dxfId="62" priority="7" stopIfTrue="1" operator="lessThan">
      <formula>0</formula>
    </cfRule>
  </conditionalFormatting>
  <conditionalFormatting sqref="G12">
    <cfRule type="cellIs" dxfId="61" priority="5" stopIfTrue="1" operator="lessThan">
      <formula>0</formula>
    </cfRule>
  </conditionalFormatting>
  <conditionalFormatting sqref="I12">
    <cfRule type="cellIs" dxfId="60" priority="4" stopIfTrue="1" operator="lessThan">
      <formula>0</formula>
    </cfRule>
  </conditionalFormatting>
  <conditionalFormatting sqref="K12">
    <cfRule type="cellIs" dxfId="59" priority="3" stopIfTrue="1" operator="lessThan">
      <formula>0</formula>
    </cfRule>
  </conditionalFormatting>
  <conditionalFormatting sqref="D7">
    <cfRule type="cellIs" dxfId="58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0"/>
  <sheetViews>
    <sheetView topLeftCell="A13" workbookViewId="0">
      <selection activeCell="L32" sqref="L32"/>
    </sheetView>
  </sheetViews>
  <sheetFormatPr baseColWidth="10" defaultRowHeight="15"/>
  <cols>
    <col min="1" max="1" width="1.7109375" customWidth="1"/>
    <col min="2" max="2" width="3.7109375" customWidth="1"/>
    <col min="3" max="3" width="36.7109375" customWidth="1"/>
    <col min="4" max="6" width="20.7109375" customWidth="1"/>
    <col min="7" max="7" width="11.7109375" customWidth="1"/>
  </cols>
  <sheetData>
    <row r="2" spans="2:7" ht="18.75">
      <c r="B2" s="50" t="s">
        <v>59</v>
      </c>
      <c r="D2" s="49" t="s">
        <v>71</v>
      </c>
    </row>
    <row r="5" spans="2:7" ht="30" customHeight="1">
      <c r="C5" s="146" t="s">
        <v>77</v>
      </c>
      <c r="D5" s="146"/>
      <c r="E5" s="146"/>
      <c r="F5" s="146"/>
      <c r="G5" s="146"/>
    </row>
    <row r="6" spans="2:7" ht="15" customHeight="1">
      <c r="C6" s="7"/>
      <c r="D6" s="159" t="s">
        <v>13</v>
      </c>
      <c r="E6" s="159"/>
      <c r="F6" s="159"/>
      <c r="G6" s="159"/>
    </row>
    <row r="7" spans="2:7" ht="50.1" customHeight="1">
      <c r="B7" s="155" t="s">
        <v>14</v>
      </c>
      <c r="C7" s="156"/>
      <c r="D7" s="57" t="s">
        <v>78</v>
      </c>
      <c r="E7" s="57" t="s">
        <v>79</v>
      </c>
      <c r="F7" s="52" t="s">
        <v>57</v>
      </c>
      <c r="G7" s="52" t="s">
        <v>58</v>
      </c>
    </row>
    <row r="8" spans="2:7" ht="21.95" customHeight="1">
      <c r="B8" s="157" t="s">
        <v>15</v>
      </c>
      <c r="C8" s="158"/>
      <c r="D8" s="59">
        <f>+D9+D10</f>
        <v>889682174.45000005</v>
      </c>
      <c r="E8" s="59">
        <f>+E9+E10</f>
        <v>625861263.73000002</v>
      </c>
      <c r="F8" s="69">
        <f t="shared" ref="F8:F19" si="0">+D8-E8</f>
        <v>263820910.72000003</v>
      </c>
      <c r="G8" s="60">
        <f t="shared" ref="G8:G20" si="1">+IFERROR(F8/E8*100,0)</f>
        <v>42.153257600204157</v>
      </c>
    </row>
    <row r="9" spans="2:7" ht="21.95" customHeight="1">
      <c r="B9" s="9"/>
      <c r="C9" s="26" t="s">
        <v>60</v>
      </c>
      <c r="D9" s="99">
        <v>265894597.66000003</v>
      </c>
      <c r="E9" s="99">
        <v>188878340.28999999</v>
      </c>
      <c r="F9" s="100">
        <f t="shared" si="0"/>
        <v>77016257.370000035</v>
      </c>
      <c r="G9" s="10">
        <f t="shared" si="1"/>
        <v>40.775589859457064</v>
      </c>
    </row>
    <row r="10" spans="2:7" ht="21.95" customHeight="1">
      <c r="B10" s="9"/>
      <c r="C10" s="26" t="s">
        <v>61</v>
      </c>
      <c r="D10" s="99">
        <v>623787576.79000008</v>
      </c>
      <c r="E10" s="99">
        <v>436982923.44</v>
      </c>
      <c r="F10" s="100">
        <f t="shared" si="0"/>
        <v>186804653.35000008</v>
      </c>
      <c r="G10" s="12">
        <f t="shared" si="1"/>
        <v>42.748730746603037</v>
      </c>
    </row>
    <row r="11" spans="2:7" ht="21.95" customHeight="1">
      <c r="B11" s="157" t="s">
        <v>16</v>
      </c>
      <c r="C11" s="158"/>
      <c r="D11" s="59">
        <v>26717319.000000004</v>
      </c>
      <c r="E11" s="59">
        <v>31303446.59</v>
      </c>
      <c r="F11" s="69">
        <f t="shared" si="0"/>
        <v>-4586127.5899999961</v>
      </c>
      <c r="G11" s="60">
        <f t="shared" si="1"/>
        <v>-14.650551583240201</v>
      </c>
    </row>
    <row r="12" spans="2:7" ht="21.95" customHeight="1">
      <c r="B12" s="151" t="s">
        <v>17</v>
      </c>
      <c r="C12" s="152"/>
      <c r="D12" s="74">
        <v>53758851.929999992</v>
      </c>
      <c r="E12" s="75">
        <v>49855479.93</v>
      </c>
      <c r="F12" s="75">
        <f t="shared" si="0"/>
        <v>3903371.9999999925</v>
      </c>
      <c r="G12" s="65">
        <f t="shared" si="1"/>
        <v>7.8293740336680226</v>
      </c>
    </row>
    <row r="13" spans="2:7" ht="21.95" customHeight="1">
      <c r="B13" s="157" t="s">
        <v>18</v>
      </c>
      <c r="C13" s="158"/>
      <c r="D13" s="59">
        <v>89026302.219999984</v>
      </c>
      <c r="E13" s="59">
        <v>62723994.210000001</v>
      </c>
      <c r="F13" s="77">
        <f t="shared" si="0"/>
        <v>26302308.009999983</v>
      </c>
      <c r="G13" s="60">
        <f t="shared" si="1"/>
        <v>41.933407368701403</v>
      </c>
    </row>
    <row r="14" spans="2:7" ht="21.95" customHeight="1">
      <c r="B14" s="151" t="s">
        <v>19</v>
      </c>
      <c r="C14" s="152"/>
      <c r="D14" s="101">
        <v>48956</v>
      </c>
      <c r="E14" s="101">
        <v>0</v>
      </c>
      <c r="F14" s="102">
        <f t="shared" si="0"/>
        <v>48956</v>
      </c>
      <c r="G14" s="13">
        <f t="shared" si="1"/>
        <v>0</v>
      </c>
    </row>
    <row r="15" spans="2:7" ht="21.95" customHeight="1">
      <c r="B15" s="153" t="s">
        <v>8</v>
      </c>
      <c r="C15" s="154"/>
      <c r="D15" s="78">
        <f>+D8+D11+D12+D13+D14</f>
        <v>1059233603.6</v>
      </c>
      <c r="E15" s="79">
        <f>+E8+E11+E12+E13+E14</f>
        <v>769744184.46000004</v>
      </c>
      <c r="F15" s="80">
        <f t="shared" si="0"/>
        <v>289489419.13999999</v>
      </c>
      <c r="G15" s="91">
        <f t="shared" si="1"/>
        <v>37.608523063163638</v>
      </c>
    </row>
    <row r="16" spans="2:7" ht="21.95" customHeight="1">
      <c r="B16" s="151" t="s">
        <v>20</v>
      </c>
      <c r="C16" s="152"/>
      <c r="D16" s="101">
        <f>+D17+D18+D19</f>
        <v>166470003.50000003</v>
      </c>
      <c r="E16" s="101">
        <f>+E17+E18+E19</f>
        <v>118150056.79000001</v>
      </c>
      <c r="F16" s="101">
        <f t="shared" si="0"/>
        <v>48319946.710000023</v>
      </c>
      <c r="G16" s="8">
        <f t="shared" si="1"/>
        <v>40.897099859955148</v>
      </c>
    </row>
    <row r="17" spans="1:7" ht="21.95" customHeight="1">
      <c r="A17" s="111"/>
      <c r="B17" s="108"/>
      <c r="C17" s="23" t="s">
        <v>25</v>
      </c>
      <c r="D17" s="99">
        <v>143911051.47000003</v>
      </c>
      <c r="E17" s="99">
        <v>100539178.09</v>
      </c>
      <c r="F17" s="100">
        <f t="shared" si="0"/>
        <v>43371873.380000025</v>
      </c>
      <c r="G17" s="10">
        <f t="shared" si="1"/>
        <v>43.139275856397667</v>
      </c>
    </row>
    <row r="18" spans="1:7" ht="21.95" customHeight="1">
      <c r="A18" s="111"/>
      <c r="B18" s="109"/>
      <c r="C18" s="23" t="s">
        <v>26</v>
      </c>
      <c r="D18" s="103">
        <v>16585746.340000002</v>
      </c>
      <c r="E18" s="103">
        <v>12071381.029999999</v>
      </c>
      <c r="F18" s="100">
        <f t="shared" si="0"/>
        <v>4514365.3100000024</v>
      </c>
      <c r="G18" s="12">
        <f t="shared" si="1"/>
        <v>37.397256360153207</v>
      </c>
    </row>
    <row r="19" spans="1:7" ht="21.95" customHeight="1">
      <c r="A19" s="111"/>
      <c r="B19" s="110"/>
      <c r="C19" s="25" t="s">
        <v>27</v>
      </c>
      <c r="D19" s="104">
        <v>5973205.6899999995</v>
      </c>
      <c r="E19" s="104">
        <v>5539497.6699999999</v>
      </c>
      <c r="F19" s="100">
        <f t="shared" si="0"/>
        <v>433708.01999999955</v>
      </c>
      <c r="G19" s="12">
        <f t="shared" si="1"/>
        <v>7.8293745360488538</v>
      </c>
    </row>
    <row r="20" spans="1:7" ht="35.1" customHeight="1">
      <c r="A20" s="111"/>
      <c r="B20" s="160" t="s">
        <v>28</v>
      </c>
      <c r="C20" s="149"/>
      <c r="D20" s="20">
        <f>+D15+D16</f>
        <v>1225703607.1000001</v>
      </c>
      <c r="E20" s="21">
        <f>+E15+E16</f>
        <v>887894241.25</v>
      </c>
      <c r="F20" s="20">
        <f>+F15+F16</f>
        <v>337809365.85000002</v>
      </c>
      <c r="G20" s="98">
        <f t="shared" si="1"/>
        <v>38.046126459207962</v>
      </c>
    </row>
  </sheetData>
  <mergeCells count="11">
    <mergeCell ref="D6:G6"/>
    <mergeCell ref="B20:C20"/>
    <mergeCell ref="C5:G5"/>
    <mergeCell ref="B11:C11"/>
    <mergeCell ref="B12:C12"/>
    <mergeCell ref="B13:C13"/>
    <mergeCell ref="B16:C16"/>
    <mergeCell ref="B14:C14"/>
    <mergeCell ref="B15:C15"/>
    <mergeCell ref="B7:C7"/>
    <mergeCell ref="B8:C8"/>
  </mergeCells>
  <conditionalFormatting sqref="G9:G10">
    <cfRule type="cellIs" dxfId="57" priority="17" stopIfTrue="1" operator="lessThan">
      <formula>0</formula>
    </cfRule>
  </conditionalFormatting>
  <conditionalFormatting sqref="G14 G16">
    <cfRule type="cellIs" dxfId="56" priority="16" stopIfTrue="1" operator="lessThan">
      <formula>0</formula>
    </cfRule>
  </conditionalFormatting>
  <conditionalFormatting sqref="G20">
    <cfRule type="cellIs" dxfId="55" priority="15" stopIfTrue="1" operator="lessThan">
      <formula>0</formula>
    </cfRule>
  </conditionalFormatting>
  <conditionalFormatting sqref="G17:G18">
    <cfRule type="cellIs" dxfId="54" priority="14" stopIfTrue="1" operator="lessThan">
      <formula>0</formula>
    </cfRule>
  </conditionalFormatting>
  <conditionalFormatting sqref="G19">
    <cfRule type="cellIs" dxfId="53" priority="13" stopIfTrue="1" operator="lessThan">
      <formula>0</formula>
    </cfRule>
  </conditionalFormatting>
  <conditionalFormatting sqref="B8">
    <cfRule type="cellIs" dxfId="52" priority="12" stopIfTrue="1" operator="lessThan">
      <formula>0</formula>
    </cfRule>
  </conditionalFormatting>
  <conditionalFormatting sqref="D8">
    <cfRule type="cellIs" dxfId="51" priority="11" stopIfTrue="1" operator="lessThan">
      <formula>0</formula>
    </cfRule>
  </conditionalFormatting>
  <conditionalFormatting sqref="E8">
    <cfRule type="cellIs" dxfId="50" priority="10" stopIfTrue="1" operator="lessThan">
      <formula>0</formula>
    </cfRule>
  </conditionalFormatting>
  <conditionalFormatting sqref="G8">
    <cfRule type="cellIs" dxfId="49" priority="9" stopIfTrue="1" operator="lessThan">
      <formula>0</formula>
    </cfRule>
  </conditionalFormatting>
  <conditionalFormatting sqref="B11">
    <cfRule type="cellIs" dxfId="48" priority="8" stopIfTrue="1" operator="lessThan">
      <formula>0</formula>
    </cfRule>
  </conditionalFormatting>
  <conditionalFormatting sqref="D11:E11">
    <cfRule type="cellIs" dxfId="47" priority="7" stopIfTrue="1" operator="lessThan">
      <formula>0</formula>
    </cfRule>
  </conditionalFormatting>
  <conditionalFormatting sqref="G11">
    <cfRule type="cellIs" dxfId="46" priority="6" stopIfTrue="1" operator="lessThan">
      <formula>0</formula>
    </cfRule>
  </conditionalFormatting>
  <conditionalFormatting sqref="G12">
    <cfRule type="cellIs" dxfId="45" priority="5" stopIfTrue="1" operator="lessThan">
      <formula>0</formula>
    </cfRule>
  </conditionalFormatting>
  <conditionalFormatting sqref="G15">
    <cfRule type="cellIs" dxfId="44" priority="1" stopIfTrue="1" operator="lessThan">
      <formula>0</formula>
    </cfRule>
  </conditionalFormatting>
  <conditionalFormatting sqref="B13">
    <cfRule type="cellIs" dxfId="43" priority="4" stopIfTrue="1" operator="lessThan">
      <formula>0</formula>
    </cfRule>
  </conditionalFormatting>
  <conditionalFormatting sqref="D13:E13">
    <cfRule type="cellIs" dxfId="42" priority="3" stopIfTrue="1" operator="lessThan">
      <formula>0</formula>
    </cfRule>
  </conditionalFormatting>
  <conditionalFormatting sqref="G13">
    <cfRule type="cellIs" dxfId="41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2"/>
  <sheetViews>
    <sheetView workbookViewId="0">
      <selection activeCell="G25" sqref="G25"/>
    </sheetView>
  </sheetViews>
  <sheetFormatPr baseColWidth="10" defaultRowHeight="15"/>
  <cols>
    <col min="1" max="1" width="1.7109375" customWidth="1"/>
    <col min="2" max="2" width="15.85546875" customWidth="1"/>
    <col min="3" max="3" width="20.7109375" customWidth="1"/>
    <col min="4" max="4" width="8.85546875" bestFit="1" customWidth="1"/>
    <col min="5" max="5" width="20.7109375" customWidth="1"/>
    <col min="6" max="6" width="8.85546875" bestFit="1" customWidth="1"/>
    <col min="7" max="7" width="20.7109375" customWidth="1"/>
    <col min="8" max="8" width="1.7109375" customWidth="1"/>
    <col min="9" max="9" width="20.7109375" customWidth="1"/>
    <col min="10" max="10" width="8.85546875" bestFit="1" customWidth="1"/>
    <col min="11" max="11" width="20.7109375" customWidth="1"/>
    <col min="12" max="12" width="8.85546875" bestFit="1" customWidth="1"/>
    <col min="13" max="13" width="20.7109375" customWidth="1"/>
    <col min="14" max="14" width="1.7109375" customWidth="1"/>
    <col min="15" max="16" width="16.7109375" customWidth="1"/>
  </cols>
  <sheetData>
    <row r="2" spans="2:18" ht="18.75">
      <c r="B2" s="50" t="s">
        <v>59</v>
      </c>
      <c r="E2" s="49" t="s">
        <v>71</v>
      </c>
    </row>
    <row r="4" spans="2:18" ht="30" customHeight="1">
      <c r="B4" s="146" t="s">
        <v>80</v>
      </c>
      <c r="C4" s="146"/>
      <c r="D4" s="146"/>
      <c r="E4" s="146"/>
      <c r="F4" s="146"/>
      <c r="G4" s="146"/>
      <c r="I4" s="150" t="s">
        <v>47</v>
      </c>
      <c r="J4" s="150"/>
      <c r="K4" s="150"/>
      <c r="L4" s="150"/>
      <c r="M4" s="150"/>
      <c r="O4" s="146" t="s">
        <v>81</v>
      </c>
      <c r="P4" s="146"/>
    </row>
    <row r="5" spans="2:18" ht="15" customHeight="1">
      <c r="C5" s="159" t="s">
        <v>13</v>
      </c>
      <c r="D5" s="159"/>
      <c r="E5" s="159"/>
      <c r="F5" s="159"/>
      <c r="G5" s="159"/>
      <c r="I5" s="159" t="s">
        <v>13</v>
      </c>
      <c r="J5" s="159"/>
      <c r="K5" s="159"/>
      <c r="O5" s="159" t="s">
        <v>50</v>
      </c>
      <c r="P5" s="159"/>
      <c r="Q5" s="7"/>
      <c r="R5" s="7"/>
    </row>
    <row r="6" spans="2:18" ht="49.5" customHeight="1">
      <c r="B6" s="163" t="s">
        <v>0</v>
      </c>
      <c r="C6" s="167" t="s">
        <v>44</v>
      </c>
      <c r="D6" s="168"/>
      <c r="E6" s="167" t="s">
        <v>45</v>
      </c>
      <c r="F6" s="168"/>
      <c r="G6" s="165" t="s">
        <v>46</v>
      </c>
      <c r="I6" s="167" t="s">
        <v>44</v>
      </c>
      <c r="J6" s="168"/>
      <c r="K6" s="167" t="s">
        <v>45</v>
      </c>
      <c r="L6" s="168"/>
      <c r="M6" s="165" t="s">
        <v>46</v>
      </c>
      <c r="O6" s="161" t="s">
        <v>44</v>
      </c>
      <c r="P6" s="161" t="s">
        <v>45</v>
      </c>
    </row>
    <row r="7" spans="2:18" ht="16.5" customHeight="1">
      <c r="B7" s="164"/>
      <c r="C7" s="105" t="s">
        <v>48</v>
      </c>
      <c r="D7" s="105" t="s">
        <v>49</v>
      </c>
      <c r="E7" s="105" t="s">
        <v>48</v>
      </c>
      <c r="F7" s="105" t="s">
        <v>49</v>
      </c>
      <c r="G7" s="166"/>
      <c r="I7" s="105" t="s">
        <v>48</v>
      </c>
      <c r="J7" s="105" t="s">
        <v>49</v>
      </c>
      <c r="K7" s="105" t="s">
        <v>48</v>
      </c>
      <c r="L7" s="105" t="s">
        <v>49</v>
      </c>
      <c r="M7" s="166"/>
      <c r="O7" s="162"/>
      <c r="P7" s="162"/>
    </row>
    <row r="8" spans="2:18" ht="15.75">
      <c r="B8" s="32">
        <v>44197</v>
      </c>
      <c r="C8" s="113">
        <v>265894597.66000003</v>
      </c>
      <c r="D8" s="114">
        <f>+C8/G8*100</f>
        <v>29.886470168335745</v>
      </c>
      <c r="E8" s="113">
        <v>623787576.79000008</v>
      </c>
      <c r="F8" s="113">
        <f>+E8/G8*100</f>
        <v>70.113529831664266</v>
      </c>
      <c r="G8" s="113">
        <f>+C8+E8</f>
        <v>889682174.45000005</v>
      </c>
      <c r="H8" s="1"/>
      <c r="I8" s="113">
        <v>188878340.28999999</v>
      </c>
      <c r="J8" s="114">
        <f>+I8/M8*100</f>
        <v>30.178947194195281</v>
      </c>
      <c r="K8" s="113">
        <v>436982923.44</v>
      </c>
      <c r="L8" s="113">
        <f>+K8/M8*100</f>
        <v>69.821052805804712</v>
      </c>
      <c r="M8" s="113">
        <f>+I8+K8</f>
        <v>625861263.73000002</v>
      </c>
      <c r="N8" s="1"/>
      <c r="O8" s="112">
        <f t="shared" ref="O8" si="0">+(C8-I8)/I8*100</f>
        <v>40.775589859457064</v>
      </c>
      <c r="P8" s="112">
        <f t="shared" ref="P8" si="1">+(E8-K8)/K8*100</f>
        <v>42.748730746603037</v>
      </c>
    </row>
    <row r="9" spans="2:18" ht="15.75">
      <c r="B9" s="32">
        <v>44228</v>
      </c>
      <c r="C9" s="106"/>
      <c r="D9" s="106"/>
      <c r="E9" s="106"/>
      <c r="F9" s="106"/>
      <c r="G9" s="106"/>
      <c r="H9" s="1"/>
      <c r="I9" s="106"/>
      <c r="J9" s="106"/>
      <c r="K9" s="106"/>
      <c r="L9" s="106"/>
      <c r="M9" s="106"/>
      <c r="N9" s="1"/>
      <c r="O9" s="107"/>
      <c r="P9" s="107"/>
    </row>
    <row r="10" spans="2:18" ht="15.75">
      <c r="B10" s="32">
        <v>44256</v>
      </c>
      <c r="C10" s="113"/>
      <c r="D10" s="114"/>
      <c r="E10" s="113"/>
      <c r="F10" s="113"/>
      <c r="G10" s="113"/>
      <c r="H10" s="1"/>
      <c r="I10" s="113"/>
      <c r="J10" s="114"/>
      <c r="K10" s="113"/>
      <c r="L10" s="113"/>
      <c r="M10" s="113"/>
      <c r="N10" s="1"/>
      <c r="O10" s="112"/>
      <c r="P10" s="112"/>
    </row>
    <row r="11" spans="2:18" ht="15.75">
      <c r="B11" s="32">
        <v>44287</v>
      </c>
      <c r="C11" s="106"/>
      <c r="D11" s="106"/>
      <c r="E11" s="106"/>
      <c r="F11" s="106"/>
      <c r="G11" s="106"/>
      <c r="H11" s="1"/>
      <c r="I11" s="106"/>
      <c r="J11" s="106"/>
      <c r="K11" s="106"/>
      <c r="L11" s="106"/>
      <c r="M11" s="106"/>
      <c r="N11" s="1"/>
      <c r="O11" s="107"/>
      <c r="P11" s="107"/>
    </row>
    <row r="12" spans="2:18" ht="15.75">
      <c r="B12" s="32">
        <v>44317</v>
      </c>
      <c r="C12" s="113"/>
      <c r="D12" s="114"/>
      <c r="E12" s="113"/>
      <c r="F12" s="113"/>
      <c r="G12" s="113"/>
      <c r="H12" s="1"/>
      <c r="I12" s="113"/>
      <c r="J12" s="114"/>
      <c r="K12" s="113"/>
      <c r="L12" s="113"/>
      <c r="M12" s="113"/>
      <c r="N12" s="1"/>
      <c r="O12" s="112"/>
      <c r="P12" s="112"/>
    </row>
    <row r="13" spans="2:18" ht="15.75">
      <c r="B13" s="32">
        <v>44348</v>
      </c>
      <c r="C13" s="106"/>
      <c r="D13" s="106"/>
      <c r="E13" s="106"/>
      <c r="F13" s="106"/>
      <c r="G13" s="106"/>
      <c r="H13" s="1"/>
      <c r="I13" s="106"/>
      <c r="J13" s="106"/>
      <c r="K13" s="106"/>
      <c r="L13" s="106"/>
      <c r="M13" s="106"/>
      <c r="N13" s="1"/>
      <c r="O13" s="107"/>
      <c r="P13" s="107"/>
    </row>
    <row r="14" spans="2:18" ht="15.75">
      <c r="B14" s="32">
        <v>44378</v>
      </c>
      <c r="C14" s="113"/>
      <c r="D14" s="114"/>
      <c r="E14" s="113"/>
      <c r="F14" s="113"/>
      <c r="G14" s="113"/>
      <c r="H14" s="1"/>
      <c r="I14" s="113"/>
      <c r="J14" s="114"/>
      <c r="K14" s="113"/>
      <c r="L14" s="113"/>
      <c r="M14" s="113"/>
      <c r="N14" s="1"/>
      <c r="O14" s="112"/>
      <c r="P14" s="112"/>
    </row>
    <row r="15" spans="2:18" ht="15.75">
      <c r="B15" s="32">
        <v>44409</v>
      </c>
      <c r="C15" s="106"/>
      <c r="D15" s="106"/>
      <c r="E15" s="106"/>
      <c r="F15" s="106"/>
      <c r="G15" s="106"/>
      <c r="H15" s="1"/>
      <c r="I15" s="106"/>
      <c r="J15" s="106"/>
      <c r="K15" s="106"/>
      <c r="L15" s="106"/>
      <c r="M15" s="106"/>
      <c r="N15" s="1"/>
      <c r="O15" s="107"/>
      <c r="P15" s="107"/>
    </row>
    <row r="16" spans="2:18" ht="15.75">
      <c r="B16" s="32">
        <v>44440</v>
      </c>
      <c r="C16" s="113"/>
      <c r="D16" s="114"/>
      <c r="E16" s="113"/>
      <c r="F16" s="113"/>
      <c r="G16" s="113"/>
      <c r="H16" s="1"/>
      <c r="I16" s="113"/>
      <c r="J16" s="114"/>
      <c r="K16" s="113"/>
      <c r="L16" s="113"/>
      <c r="M16" s="113"/>
      <c r="N16" s="1"/>
      <c r="O16" s="112"/>
      <c r="P16" s="112"/>
    </row>
    <row r="17" spans="2:16" ht="15.75">
      <c r="B17" s="32">
        <v>44470</v>
      </c>
      <c r="C17" s="106"/>
      <c r="D17" s="106"/>
      <c r="E17" s="106"/>
      <c r="F17" s="106"/>
      <c r="G17" s="106"/>
      <c r="H17" s="1"/>
      <c r="I17" s="106"/>
      <c r="J17" s="106"/>
      <c r="K17" s="106"/>
      <c r="L17" s="106"/>
      <c r="M17" s="106"/>
      <c r="N17" s="1"/>
      <c r="O17" s="107"/>
      <c r="P17" s="107"/>
    </row>
    <row r="18" spans="2:16" ht="15.75">
      <c r="B18" s="32">
        <v>44501</v>
      </c>
      <c r="C18" s="113"/>
      <c r="D18" s="114"/>
      <c r="E18" s="113"/>
      <c r="F18" s="113"/>
      <c r="G18" s="113"/>
      <c r="H18" s="1"/>
      <c r="I18" s="113"/>
      <c r="J18" s="114"/>
      <c r="K18" s="113"/>
      <c r="L18" s="113"/>
      <c r="M18" s="113"/>
      <c r="N18" s="1"/>
      <c r="O18" s="112"/>
      <c r="P18" s="112"/>
    </row>
    <row r="19" spans="2:16" ht="15.75">
      <c r="B19" s="32">
        <v>44531</v>
      </c>
      <c r="C19" s="106"/>
      <c r="D19" s="106"/>
      <c r="E19" s="106"/>
      <c r="F19" s="106"/>
      <c r="G19" s="106"/>
      <c r="H19" s="1"/>
      <c r="I19" s="106"/>
      <c r="J19" s="106"/>
      <c r="K19" s="106"/>
      <c r="L19" s="106"/>
      <c r="M19" s="106"/>
      <c r="N19" s="1"/>
      <c r="O19" s="107"/>
      <c r="P19" s="107"/>
    </row>
    <row r="20" spans="2:16" ht="35.1" customHeight="1">
      <c r="B20" s="33" t="s">
        <v>30</v>
      </c>
      <c r="C20" s="5">
        <f>SUM(C8:C19)</f>
        <v>265894597.66000003</v>
      </c>
      <c r="D20" s="5">
        <f t="shared" ref="D20" si="2">+C20/G20*100</f>
        <v>29.886470168335745</v>
      </c>
      <c r="E20" s="5">
        <f t="shared" ref="E20:G20" si="3">SUM(E8:E19)</f>
        <v>623787576.79000008</v>
      </c>
      <c r="F20" s="5">
        <f t="shared" ref="F20" si="4">+E20/G20*100</f>
        <v>70.113529831664266</v>
      </c>
      <c r="G20" s="5">
        <f t="shared" si="3"/>
        <v>889682174.45000005</v>
      </c>
      <c r="H20" s="115"/>
      <c r="I20" s="5">
        <f>SUM(I8:I19)</f>
        <v>188878340.28999999</v>
      </c>
      <c r="J20" s="5">
        <f t="shared" ref="J20" si="5">+I20/M20*100</f>
        <v>30.178947194195281</v>
      </c>
      <c r="K20" s="5">
        <f t="shared" ref="K20" si="6">SUM(K8:K19)</f>
        <v>436982923.44</v>
      </c>
      <c r="L20" s="5">
        <f t="shared" ref="L20" si="7">+K20/M20*100</f>
        <v>69.821052805804712</v>
      </c>
      <c r="M20" s="5">
        <f t="shared" ref="M20" si="8">SUM(M8:M19)</f>
        <v>625861263.73000002</v>
      </c>
      <c r="N20" s="1"/>
      <c r="O20" s="5">
        <f>+(C20-I20)/I20*100</f>
        <v>40.775589859457064</v>
      </c>
      <c r="P20" s="5">
        <f>+(E20-K20)/K20*100</f>
        <v>42.748730746603037</v>
      </c>
    </row>
    <row r="21" spans="2:16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35.1" customHeight="1">
      <c r="B22" s="22" t="s">
        <v>51</v>
      </c>
      <c r="C22" s="5">
        <f>+AVERAGE(C8:C19)</f>
        <v>265894597.66000003</v>
      </c>
      <c r="D22" s="2"/>
      <c r="E22" s="5">
        <f>+AVERAGE(E8:E19)</f>
        <v>623787576.79000008</v>
      </c>
      <c r="F22" s="2"/>
      <c r="G22" s="5">
        <f>+AVERAGE(G8:G19)</f>
        <v>889682174.45000005</v>
      </c>
      <c r="H22" s="2"/>
      <c r="I22" s="5">
        <f>+AVERAGE(I8:I19)</f>
        <v>188878340.28999999</v>
      </c>
      <c r="J22" s="2"/>
      <c r="K22" s="5">
        <f>+AVERAGE(K8:K19)</f>
        <v>436982923.44</v>
      </c>
      <c r="L22" s="2"/>
      <c r="M22" s="5">
        <f>+AVERAGE(M8:M19)</f>
        <v>625861263.73000002</v>
      </c>
      <c r="N22" s="1"/>
      <c r="O22" s="1"/>
      <c r="P22" s="1"/>
    </row>
  </sheetData>
  <mergeCells count="15">
    <mergeCell ref="B4:G4"/>
    <mergeCell ref="I5:K5"/>
    <mergeCell ref="C5:G5"/>
    <mergeCell ref="O5:P5"/>
    <mergeCell ref="O6:O7"/>
    <mergeCell ref="P6:P7"/>
    <mergeCell ref="O4:P4"/>
    <mergeCell ref="I4:M4"/>
    <mergeCell ref="B6:B7"/>
    <mergeCell ref="G6:G7"/>
    <mergeCell ref="M6:M7"/>
    <mergeCell ref="C6:D6"/>
    <mergeCell ref="E6:F6"/>
    <mergeCell ref="I6:J6"/>
    <mergeCell ref="K6:L6"/>
  </mergeCells>
  <conditionalFormatting sqref="O8">
    <cfRule type="cellIs" dxfId="40" priority="22" stopIfTrue="1" operator="lessThan">
      <formula>0</formula>
    </cfRule>
  </conditionalFormatting>
  <conditionalFormatting sqref="P8">
    <cfRule type="cellIs" dxfId="39" priority="20" stopIfTrue="1" operator="lessThan">
      <formula>0</formula>
    </cfRule>
  </conditionalFormatting>
  <conditionalFormatting sqref="O9:P9">
    <cfRule type="cellIs" dxfId="38" priority="10" stopIfTrue="1" operator="lessThan">
      <formula>0</formula>
    </cfRule>
  </conditionalFormatting>
  <conditionalFormatting sqref="O10 O12 O18 O14">
    <cfRule type="cellIs" dxfId="37" priority="9" stopIfTrue="1" operator="lessThan">
      <formula>0</formula>
    </cfRule>
  </conditionalFormatting>
  <conditionalFormatting sqref="P10 P12 P18 P14">
    <cfRule type="cellIs" dxfId="36" priority="8" stopIfTrue="1" operator="lessThan">
      <formula>0</formula>
    </cfRule>
  </conditionalFormatting>
  <conditionalFormatting sqref="O11:P11 O17:P17 O13 O19:P19">
    <cfRule type="cellIs" dxfId="35" priority="7" stopIfTrue="1" operator="lessThan">
      <formula>0</formula>
    </cfRule>
  </conditionalFormatting>
  <conditionalFormatting sqref="P13">
    <cfRule type="cellIs" dxfId="34" priority="5" stopIfTrue="1" operator="lessThan">
      <formula>0</formula>
    </cfRule>
  </conditionalFormatting>
  <conditionalFormatting sqref="O15">
    <cfRule type="cellIs" dxfId="33" priority="4" stopIfTrue="1" operator="lessThan">
      <formula>0</formula>
    </cfRule>
  </conditionalFormatting>
  <conditionalFormatting sqref="P15">
    <cfRule type="cellIs" dxfId="32" priority="3" stopIfTrue="1" operator="lessThan">
      <formula>0</formula>
    </cfRule>
  </conditionalFormatting>
  <conditionalFormatting sqref="O16">
    <cfRule type="cellIs" dxfId="31" priority="2" stopIfTrue="1" operator="lessThan">
      <formula>0</formula>
    </cfRule>
  </conditionalFormatting>
  <conditionalFormatting sqref="P16">
    <cfRule type="cellIs" dxfId="3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22"/>
  <sheetViews>
    <sheetView workbookViewId="0">
      <selection activeCell="I18" sqref="I18"/>
    </sheetView>
  </sheetViews>
  <sheetFormatPr baseColWidth="10" defaultRowHeight="15"/>
  <cols>
    <col min="1" max="1" width="1.7109375" style="137" customWidth="1"/>
    <col min="2" max="2" width="16.7109375" style="137" customWidth="1"/>
    <col min="3" max="4" width="21.7109375" style="137" customWidth="1"/>
    <col min="5" max="6" width="21" style="137" customWidth="1"/>
    <col min="7" max="7" width="4" style="137" customWidth="1"/>
    <col min="8" max="8" width="18.7109375" style="137" customWidth="1"/>
    <col min="9" max="9" width="22.28515625" style="137" customWidth="1"/>
    <col min="10" max="10" width="20.42578125" style="137" bestFit="1" customWidth="1"/>
    <col min="11" max="11" width="23.85546875" style="137" customWidth="1"/>
    <col min="12" max="12" width="21.28515625" style="137" customWidth="1"/>
    <col min="13" max="13" width="26.42578125" style="137" customWidth="1"/>
    <col min="14" max="16384" width="11.42578125" style="137"/>
  </cols>
  <sheetData>
    <row r="1" spans="2:15" ht="18.75">
      <c r="D1" s="138"/>
    </row>
    <row r="2" spans="2:15" ht="18.75">
      <c r="B2" s="136" t="s">
        <v>59</v>
      </c>
      <c r="D2" s="49" t="s">
        <v>71</v>
      </c>
      <c r="E2" s="49"/>
    </row>
    <row r="4" spans="2:15" ht="30" customHeight="1">
      <c r="B4" s="146" t="s">
        <v>52</v>
      </c>
      <c r="C4" s="146"/>
      <c r="D4" s="146"/>
      <c r="E4" s="146"/>
      <c r="F4" s="146"/>
    </row>
    <row r="5" spans="2:15" ht="15" customHeight="1">
      <c r="C5" s="147" t="s">
        <v>13</v>
      </c>
      <c r="D5" s="147"/>
      <c r="E5" s="147"/>
      <c r="F5" s="147"/>
      <c r="G5" s="7"/>
      <c r="N5" s="7"/>
      <c r="O5" s="7"/>
    </row>
    <row r="6" spans="2:15" ht="48" customHeight="1">
      <c r="B6" s="163" t="s">
        <v>0</v>
      </c>
      <c r="C6" s="146" t="s">
        <v>2</v>
      </c>
      <c r="D6" s="146"/>
      <c r="E6" s="146"/>
      <c r="F6" s="146"/>
    </row>
    <row r="7" spans="2:15" ht="48" customHeight="1">
      <c r="B7" s="164"/>
      <c r="C7" s="119">
        <v>2021</v>
      </c>
      <c r="D7" s="119">
        <v>2020</v>
      </c>
      <c r="E7" s="118" t="s">
        <v>82</v>
      </c>
      <c r="F7" s="118" t="s">
        <v>53</v>
      </c>
    </row>
    <row r="8" spans="2:15" ht="15.75">
      <c r="B8" s="32">
        <v>44197</v>
      </c>
      <c r="C8" s="114">
        <v>26717319.000000004</v>
      </c>
      <c r="D8" s="114">
        <v>31303446.59</v>
      </c>
      <c r="E8" s="112">
        <f t="shared" ref="E8" si="0">+(C8-D8)/D8*100</f>
        <v>-14.650551583240201</v>
      </c>
      <c r="F8" s="61">
        <v>-32.94</v>
      </c>
    </row>
    <row r="9" spans="2:15" ht="15.75">
      <c r="B9" s="32">
        <v>44228</v>
      </c>
      <c r="C9" s="106"/>
      <c r="D9" s="106"/>
      <c r="E9" s="107"/>
      <c r="F9" s="107"/>
    </row>
    <row r="10" spans="2:15" ht="15.75">
      <c r="B10" s="32">
        <v>44256</v>
      </c>
      <c r="C10" s="113"/>
      <c r="D10" s="114"/>
      <c r="E10" s="112"/>
      <c r="F10" s="61"/>
    </row>
    <row r="11" spans="2:15" ht="15.75">
      <c r="B11" s="32">
        <v>44287</v>
      </c>
      <c r="C11" s="106"/>
      <c r="D11" s="106"/>
      <c r="E11" s="107"/>
      <c r="F11" s="107"/>
    </row>
    <row r="12" spans="2:15" ht="15.75">
      <c r="B12" s="32">
        <v>44317</v>
      </c>
      <c r="C12" s="113"/>
      <c r="D12" s="114"/>
      <c r="E12" s="112"/>
      <c r="F12" s="61"/>
    </row>
    <row r="13" spans="2:15" ht="15.75">
      <c r="B13" s="32">
        <v>44348</v>
      </c>
      <c r="C13" s="106"/>
      <c r="D13" s="106"/>
      <c r="E13" s="107"/>
      <c r="F13" s="139"/>
    </row>
    <row r="14" spans="2:15" ht="15.75">
      <c r="B14" s="32">
        <v>44378</v>
      </c>
      <c r="C14" s="113"/>
      <c r="D14" s="114"/>
      <c r="E14" s="112"/>
      <c r="F14" s="61"/>
    </row>
    <row r="15" spans="2:15" ht="15.75">
      <c r="B15" s="32">
        <v>44409</v>
      </c>
      <c r="C15" s="106"/>
      <c r="D15" s="106"/>
      <c r="E15" s="107"/>
      <c r="F15" s="107"/>
    </row>
    <row r="16" spans="2:15" ht="15.75">
      <c r="B16" s="32">
        <v>44440</v>
      </c>
      <c r="C16" s="113"/>
      <c r="D16" s="114"/>
      <c r="E16" s="112"/>
      <c r="F16" s="61"/>
    </row>
    <row r="17" spans="2:6" ht="15.75">
      <c r="B17" s="32">
        <v>44470</v>
      </c>
      <c r="C17" s="106"/>
      <c r="D17" s="106"/>
      <c r="E17" s="107"/>
      <c r="F17" s="107"/>
    </row>
    <row r="18" spans="2:6" ht="15.75">
      <c r="B18" s="32">
        <v>44501</v>
      </c>
      <c r="C18" s="113"/>
      <c r="D18" s="114"/>
      <c r="E18" s="112"/>
      <c r="F18" s="61"/>
    </row>
    <row r="19" spans="2:6" ht="15.75">
      <c r="B19" s="32">
        <v>44531</v>
      </c>
      <c r="C19" s="106"/>
      <c r="D19" s="106"/>
      <c r="E19" s="107"/>
      <c r="F19" s="107"/>
    </row>
    <row r="20" spans="2:6" ht="35.1" customHeight="1">
      <c r="B20" s="33" t="s">
        <v>30</v>
      </c>
      <c r="C20" s="5">
        <f>SUM(C8:C19)</f>
        <v>26717319.000000004</v>
      </c>
      <c r="D20" s="5">
        <f>SUM(D8:D19)</f>
        <v>31303446.59</v>
      </c>
      <c r="E20" s="5"/>
      <c r="F20" s="5"/>
    </row>
    <row r="22" spans="2:6" ht="35.1" customHeight="1">
      <c r="B22" s="22" t="s">
        <v>51</v>
      </c>
      <c r="C22" s="5">
        <f>+AVERAGE(C8:C19)</f>
        <v>26717319.000000004</v>
      </c>
      <c r="D22" s="5">
        <f>+AVERAGE(D8:D19)</f>
        <v>31303446.59</v>
      </c>
      <c r="E22" s="2"/>
      <c r="F22" s="2"/>
    </row>
  </sheetData>
  <mergeCells count="4">
    <mergeCell ref="B6:B7"/>
    <mergeCell ref="B4:F4"/>
    <mergeCell ref="C6:F6"/>
    <mergeCell ref="C5:F5"/>
  </mergeCells>
  <conditionalFormatting sqref="E8:F8">
    <cfRule type="cellIs" dxfId="29" priority="19" stopIfTrue="1" operator="lessThan">
      <formula>0</formula>
    </cfRule>
  </conditionalFormatting>
  <conditionalFormatting sqref="E10 E12">
    <cfRule type="cellIs" dxfId="28" priority="18" stopIfTrue="1" operator="lessThan">
      <formula>0</formula>
    </cfRule>
  </conditionalFormatting>
  <conditionalFormatting sqref="F10">
    <cfRule type="cellIs" dxfId="27" priority="17" stopIfTrue="1" operator="lessThan">
      <formula>0</formula>
    </cfRule>
  </conditionalFormatting>
  <conditionalFormatting sqref="F12">
    <cfRule type="cellIs" dxfId="26" priority="16" stopIfTrue="1" operator="lessThan">
      <formula>0</formula>
    </cfRule>
  </conditionalFormatting>
  <conditionalFormatting sqref="E18">
    <cfRule type="cellIs" dxfId="25" priority="7" stopIfTrue="1" operator="lessThan">
      <formula>0</formula>
    </cfRule>
  </conditionalFormatting>
  <conditionalFormatting sqref="F18">
    <cfRule type="cellIs" dxfId="24" priority="6" stopIfTrue="1" operator="lessThan">
      <formula>0</formula>
    </cfRule>
  </conditionalFormatting>
  <conditionalFormatting sqref="E14">
    <cfRule type="cellIs" dxfId="23" priority="4" stopIfTrue="1" operator="lessThan">
      <formula>0</formula>
    </cfRule>
  </conditionalFormatting>
  <conditionalFormatting sqref="F14">
    <cfRule type="cellIs" dxfId="22" priority="3" stopIfTrue="1" operator="lessThan">
      <formula>0</formula>
    </cfRule>
  </conditionalFormatting>
  <conditionalFormatting sqref="E16">
    <cfRule type="cellIs" dxfId="21" priority="2" stopIfTrue="1" operator="lessThan">
      <formula>0</formula>
    </cfRule>
  </conditionalFormatting>
  <conditionalFormatting sqref="F16">
    <cfRule type="cellIs" dxfId="2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2"/>
  <sheetViews>
    <sheetView workbookViewId="0">
      <selection activeCell="H10" sqref="H10"/>
    </sheetView>
  </sheetViews>
  <sheetFormatPr baseColWidth="10" defaultRowHeight="15"/>
  <cols>
    <col min="1" max="1" width="1.7109375" customWidth="1"/>
    <col min="2" max="2" width="16.7109375" customWidth="1"/>
    <col min="3" max="3" width="23.85546875" customWidth="1"/>
    <col min="4" max="6" width="21.7109375" customWidth="1"/>
  </cols>
  <sheetData>
    <row r="2" spans="2:6" s="137" customFormat="1" ht="18.75">
      <c r="B2" s="136" t="s">
        <v>59</v>
      </c>
      <c r="D2" s="49" t="s">
        <v>71</v>
      </c>
      <c r="E2" s="49"/>
    </row>
    <row r="3" spans="2:6" ht="18.75">
      <c r="B3" s="14"/>
      <c r="E3" s="15"/>
    </row>
    <row r="4" spans="2:6" ht="30" customHeight="1">
      <c r="B4" s="146" t="s">
        <v>54</v>
      </c>
      <c r="C4" s="146"/>
      <c r="D4" s="146"/>
      <c r="E4" s="146"/>
      <c r="F4" s="146"/>
    </row>
    <row r="5" spans="2:6" ht="15" customHeight="1">
      <c r="C5" s="159" t="s">
        <v>13</v>
      </c>
      <c r="D5" s="159"/>
      <c r="E5" s="159"/>
      <c r="F5" s="159"/>
    </row>
    <row r="6" spans="2:6" ht="48" customHeight="1">
      <c r="B6" s="163" t="s">
        <v>0</v>
      </c>
      <c r="C6" s="146" t="s">
        <v>3</v>
      </c>
      <c r="D6" s="146"/>
      <c r="E6" s="146"/>
      <c r="F6" s="146"/>
    </row>
    <row r="7" spans="2:6" ht="48" customHeight="1">
      <c r="B7" s="164"/>
      <c r="C7" s="119">
        <v>2021</v>
      </c>
      <c r="D7" s="119">
        <v>2020</v>
      </c>
      <c r="E7" s="118" t="s">
        <v>82</v>
      </c>
      <c r="F7" s="118" t="s">
        <v>53</v>
      </c>
    </row>
    <row r="8" spans="2:6" ht="15.75">
      <c r="B8" s="32">
        <v>44197</v>
      </c>
      <c r="C8" s="114">
        <v>53758851.929999992</v>
      </c>
      <c r="D8" s="114">
        <v>49855479.93</v>
      </c>
      <c r="E8" s="116">
        <f t="shared" ref="E8" si="0">+(C8-D8)/D8*100</f>
        <v>7.8293740336680226</v>
      </c>
      <c r="F8" s="68">
        <v>-36.159999999999997</v>
      </c>
    </row>
    <row r="9" spans="2:6" ht="15.75">
      <c r="B9" s="32">
        <v>44228</v>
      </c>
      <c r="C9" s="106"/>
      <c r="D9" s="106"/>
      <c r="E9" s="117"/>
      <c r="F9" s="140"/>
    </row>
    <row r="10" spans="2:6" ht="15.75">
      <c r="B10" s="32">
        <v>44256</v>
      </c>
      <c r="C10" s="113"/>
      <c r="D10" s="114"/>
      <c r="E10" s="116"/>
      <c r="F10" s="68"/>
    </row>
    <row r="11" spans="2:6" ht="15.75">
      <c r="B11" s="32">
        <v>44287</v>
      </c>
      <c r="C11" s="106"/>
      <c r="D11" s="106"/>
      <c r="E11" s="140"/>
      <c r="F11" s="140"/>
    </row>
    <row r="12" spans="2:6" ht="15.75">
      <c r="B12" s="32">
        <v>44317</v>
      </c>
      <c r="C12" s="113"/>
      <c r="D12" s="114"/>
      <c r="E12" s="116"/>
      <c r="F12" s="68"/>
    </row>
    <row r="13" spans="2:6" ht="15.75">
      <c r="B13" s="32">
        <v>44348</v>
      </c>
      <c r="C13" s="106"/>
      <c r="D13" s="106"/>
      <c r="E13" s="117"/>
      <c r="F13" s="140"/>
    </row>
    <row r="14" spans="2:6" ht="15.75">
      <c r="B14" s="32">
        <v>44378</v>
      </c>
      <c r="C14" s="113"/>
      <c r="D14" s="114"/>
      <c r="E14" s="116"/>
      <c r="F14" s="68"/>
    </row>
    <row r="15" spans="2:6" ht="15.75">
      <c r="B15" s="32">
        <v>44409</v>
      </c>
      <c r="C15" s="106"/>
      <c r="D15" s="106"/>
      <c r="E15" s="117"/>
      <c r="F15" s="140"/>
    </row>
    <row r="16" spans="2:6" ht="15.75">
      <c r="B16" s="32">
        <v>44440</v>
      </c>
      <c r="C16" s="113"/>
      <c r="D16" s="114"/>
      <c r="E16" s="116"/>
      <c r="F16" s="68"/>
    </row>
    <row r="17" spans="2:6" ht="15.75">
      <c r="B17" s="32">
        <v>44470</v>
      </c>
      <c r="C17" s="106"/>
      <c r="D17" s="106"/>
      <c r="E17" s="117"/>
      <c r="F17" s="117"/>
    </row>
    <row r="18" spans="2:6" ht="15.75">
      <c r="B18" s="32">
        <v>44501</v>
      </c>
      <c r="C18" s="113"/>
      <c r="D18" s="114"/>
      <c r="E18" s="116"/>
      <c r="F18" s="68"/>
    </row>
    <row r="19" spans="2:6" ht="15.75">
      <c r="B19" s="32">
        <v>44531</v>
      </c>
      <c r="C19" s="106"/>
      <c r="D19" s="106"/>
      <c r="E19" s="117"/>
      <c r="F19" s="117"/>
    </row>
    <row r="20" spans="2:6" ht="28.5">
      <c r="B20" s="33" t="s">
        <v>30</v>
      </c>
      <c r="C20" s="6">
        <f>SUM(C8:C19)</f>
        <v>53758851.929999992</v>
      </c>
      <c r="D20" s="6">
        <f>SUM(D8:D19)</f>
        <v>49855479.93</v>
      </c>
      <c r="E20" s="6"/>
      <c r="F20" s="6"/>
    </row>
    <row r="22" spans="2:6" ht="35.1" customHeight="1">
      <c r="B22" s="22" t="s">
        <v>51</v>
      </c>
      <c r="C22" s="5">
        <f>+AVERAGE(C8:C19)</f>
        <v>53758851.929999992</v>
      </c>
      <c r="D22" s="5">
        <f>+AVERAGE(D8:D19)</f>
        <v>49855479.93</v>
      </c>
      <c r="E22" s="2"/>
      <c r="F22" s="2"/>
    </row>
  </sheetData>
  <mergeCells count="4">
    <mergeCell ref="B6:B7"/>
    <mergeCell ref="C6:F6"/>
    <mergeCell ref="B4:F4"/>
    <mergeCell ref="C5:F5"/>
  </mergeCells>
  <conditionalFormatting sqref="F18">
    <cfRule type="cellIs" dxfId="19" priority="6" stopIfTrue="1" operator="lessThan">
      <formula>0</formula>
    </cfRule>
  </conditionalFormatting>
  <conditionalFormatting sqref="F10">
    <cfRule type="cellIs" dxfId="18" priority="9" stopIfTrue="1" operator="lessThan">
      <formula>0</formula>
    </cfRule>
  </conditionalFormatting>
  <conditionalFormatting sqref="F12">
    <cfRule type="cellIs" dxfId="17" priority="8" stopIfTrue="1" operator="lessThan">
      <formula>0</formula>
    </cfRule>
  </conditionalFormatting>
  <conditionalFormatting sqref="E18">
    <cfRule type="cellIs" dxfId="16" priority="7" stopIfTrue="1" operator="lessThan">
      <formula>0</formula>
    </cfRule>
  </conditionalFormatting>
  <conditionalFormatting sqref="E8:F8">
    <cfRule type="cellIs" dxfId="15" priority="11" stopIfTrue="1" operator="lessThan">
      <formula>0</formula>
    </cfRule>
  </conditionalFormatting>
  <conditionalFormatting sqref="E10 E12">
    <cfRule type="cellIs" dxfId="14" priority="10" stopIfTrue="1" operator="lessThan">
      <formula>0</formula>
    </cfRule>
  </conditionalFormatting>
  <conditionalFormatting sqref="E14">
    <cfRule type="cellIs" dxfId="13" priority="4" stopIfTrue="1" operator="lessThan">
      <formula>0</formula>
    </cfRule>
  </conditionalFormatting>
  <conditionalFormatting sqref="F14">
    <cfRule type="cellIs" dxfId="12" priority="3" stopIfTrue="1" operator="lessThan">
      <formula>0</formula>
    </cfRule>
  </conditionalFormatting>
  <conditionalFormatting sqref="E16">
    <cfRule type="cellIs" dxfId="11" priority="2" stopIfTrue="1" operator="lessThan">
      <formula>0</formula>
    </cfRule>
  </conditionalFormatting>
  <conditionalFormatting sqref="F16">
    <cfRule type="cellIs" dxfId="1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3"/>
  <sheetViews>
    <sheetView workbookViewId="0">
      <selection activeCell="F9" sqref="F9"/>
    </sheetView>
  </sheetViews>
  <sheetFormatPr baseColWidth="10" defaultRowHeight="15"/>
  <cols>
    <col min="1" max="1" width="1.7109375" customWidth="1"/>
    <col min="2" max="2" width="16.7109375" customWidth="1"/>
    <col min="3" max="6" width="21.7109375" customWidth="1"/>
  </cols>
  <sheetData>
    <row r="2" spans="2:6" ht="18.75">
      <c r="B2" s="50" t="s">
        <v>59</v>
      </c>
      <c r="E2" s="49" t="s">
        <v>71</v>
      </c>
    </row>
    <row r="5" spans="2:6" ht="30" customHeight="1">
      <c r="B5" s="146" t="s">
        <v>55</v>
      </c>
      <c r="C5" s="146"/>
      <c r="D5" s="146"/>
      <c r="E5" s="146"/>
      <c r="F5" s="146"/>
    </row>
    <row r="6" spans="2:6" ht="15" customHeight="1">
      <c r="C6" s="159" t="s">
        <v>13</v>
      </c>
      <c r="D6" s="159"/>
      <c r="E6" s="159"/>
      <c r="F6" s="159"/>
    </row>
    <row r="7" spans="2:6" ht="48" customHeight="1">
      <c r="B7" s="163" t="s">
        <v>0</v>
      </c>
      <c r="C7" s="146" t="s">
        <v>56</v>
      </c>
      <c r="D7" s="146"/>
      <c r="E7" s="146"/>
      <c r="F7" s="146"/>
    </row>
    <row r="8" spans="2:6" ht="48" customHeight="1">
      <c r="B8" s="164"/>
      <c r="C8" s="119">
        <v>2021</v>
      </c>
      <c r="D8" s="119">
        <v>2020</v>
      </c>
      <c r="E8" s="118" t="s">
        <v>82</v>
      </c>
      <c r="F8" s="118" t="s">
        <v>53</v>
      </c>
    </row>
    <row r="9" spans="2:6" ht="15.75">
      <c r="B9" s="32">
        <v>44197</v>
      </c>
      <c r="C9" s="114">
        <v>89026302.219999984</v>
      </c>
      <c r="D9" s="114">
        <v>62723994.210000001</v>
      </c>
      <c r="E9" s="116">
        <f t="shared" ref="E9" si="0">+(C9-D9)/D9*100</f>
        <v>41.933407368701403</v>
      </c>
      <c r="F9" s="68">
        <v>8.3000000000000007</v>
      </c>
    </row>
    <row r="10" spans="2:6" ht="15.75">
      <c r="B10" s="32">
        <v>44228</v>
      </c>
      <c r="C10" s="106"/>
      <c r="D10" s="106"/>
      <c r="E10" s="117"/>
      <c r="F10" s="140"/>
    </row>
    <row r="11" spans="2:6" ht="15.75">
      <c r="B11" s="32">
        <v>44256</v>
      </c>
      <c r="C11" s="113"/>
      <c r="D11" s="114"/>
      <c r="E11" s="116"/>
      <c r="F11" s="68"/>
    </row>
    <row r="12" spans="2:6" ht="15.75">
      <c r="B12" s="32">
        <v>44287</v>
      </c>
      <c r="C12" s="106"/>
      <c r="D12" s="106"/>
      <c r="E12" s="140"/>
      <c r="F12" s="140"/>
    </row>
    <row r="13" spans="2:6" ht="15.75">
      <c r="B13" s="32">
        <v>44317</v>
      </c>
      <c r="C13" s="113"/>
      <c r="D13" s="114"/>
      <c r="E13" s="116"/>
      <c r="F13" s="68"/>
    </row>
    <row r="14" spans="2:6" ht="15.75">
      <c r="B14" s="32">
        <v>44348</v>
      </c>
      <c r="C14" s="106"/>
      <c r="D14" s="106"/>
      <c r="E14" s="140"/>
      <c r="F14" s="117"/>
    </row>
    <row r="15" spans="2:6" ht="15.75">
      <c r="B15" s="32">
        <v>44378</v>
      </c>
      <c r="C15" s="113"/>
      <c r="D15" s="114"/>
      <c r="E15" s="116"/>
      <c r="F15" s="68"/>
    </row>
    <row r="16" spans="2:6" ht="15.75">
      <c r="B16" s="32">
        <v>44409</v>
      </c>
      <c r="C16" s="106"/>
      <c r="D16" s="106"/>
      <c r="E16" s="117"/>
      <c r="F16" s="117"/>
    </row>
    <row r="17" spans="2:6" ht="15.75">
      <c r="B17" s="32">
        <v>44440</v>
      </c>
      <c r="C17" s="113"/>
      <c r="D17" s="114"/>
      <c r="E17" s="116"/>
      <c r="F17" s="68"/>
    </row>
    <row r="18" spans="2:6" ht="15.75">
      <c r="B18" s="32">
        <v>44470</v>
      </c>
      <c r="C18" s="106"/>
      <c r="D18" s="106"/>
      <c r="E18" s="117"/>
      <c r="F18" s="117"/>
    </row>
    <row r="19" spans="2:6" ht="15.75">
      <c r="B19" s="32">
        <v>44501</v>
      </c>
      <c r="C19" s="113"/>
      <c r="D19" s="114"/>
      <c r="E19" s="116"/>
      <c r="F19" s="68"/>
    </row>
    <row r="20" spans="2:6" ht="15.75">
      <c r="B20" s="32">
        <v>44531</v>
      </c>
      <c r="C20" s="106"/>
      <c r="D20" s="106"/>
      <c r="E20" s="117"/>
      <c r="F20" s="117"/>
    </row>
    <row r="21" spans="2:6" ht="28.5">
      <c r="B21" s="33" t="s">
        <v>30</v>
      </c>
      <c r="C21" s="5">
        <f>SUM(C9:C20)</f>
        <v>89026302.219999984</v>
      </c>
      <c r="D21" s="5">
        <f>SUM(D9:D20)</f>
        <v>62723994.210000001</v>
      </c>
      <c r="E21" s="6"/>
      <c r="F21" s="6"/>
    </row>
    <row r="23" spans="2:6" ht="27">
      <c r="B23" s="22" t="s">
        <v>51</v>
      </c>
      <c r="C23" s="5">
        <f>+AVERAGE(C9:C20)</f>
        <v>89026302.219999984</v>
      </c>
      <c r="D23" s="5">
        <f>+AVERAGE(D9:D20)</f>
        <v>62723994.210000001</v>
      </c>
      <c r="E23" s="2"/>
      <c r="F23" s="2"/>
    </row>
  </sheetData>
  <mergeCells count="4">
    <mergeCell ref="B5:F5"/>
    <mergeCell ref="B7:B8"/>
    <mergeCell ref="C7:F7"/>
    <mergeCell ref="C6:F6"/>
  </mergeCells>
  <conditionalFormatting sqref="F11">
    <cfRule type="cellIs" dxfId="9" priority="8" stopIfTrue="1" operator="lessThan">
      <formula>0</formula>
    </cfRule>
  </conditionalFormatting>
  <conditionalFormatting sqref="F13">
    <cfRule type="cellIs" dxfId="8" priority="7" stopIfTrue="1" operator="lessThan">
      <formula>0</formula>
    </cfRule>
  </conditionalFormatting>
  <conditionalFormatting sqref="E19">
    <cfRule type="cellIs" dxfId="7" priority="6" stopIfTrue="1" operator="lessThan">
      <formula>0</formula>
    </cfRule>
  </conditionalFormatting>
  <conditionalFormatting sqref="F19">
    <cfRule type="cellIs" dxfId="6" priority="5" stopIfTrue="1" operator="lessThan">
      <formula>0</formula>
    </cfRule>
  </conditionalFormatting>
  <conditionalFormatting sqref="E9:F9">
    <cfRule type="cellIs" dxfId="5" priority="10" stopIfTrue="1" operator="lessThan">
      <formula>0</formula>
    </cfRule>
  </conditionalFormatting>
  <conditionalFormatting sqref="E11 E13">
    <cfRule type="cellIs" dxfId="4" priority="9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F15">
    <cfRule type="cellIs" dxfId="2" priority="3" stopIfTrue="1" operator="lessThan">
      <formula>0</formula>
    </cfRule>
  </conditionalFormatting>
  <conditionalFormatting sqref="E17">
    <cfRule type="cellIs" dxfId="1" priority="2" stopIfTrue="1" operator="lessThan">
      <formula>0</formula>
    </cfRule>
  </conditionalFormatting>
  <conditionalFormatting sqref="F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Rec Mensual y Acumulada 2021</vt:lpstr>
      <vt:lpstr>Var mensual y Anual Total</vt:lpstr>
      <vt:lpstr>Rec Comparativa mes y año ant</vt:lpstr>
      <vt:lpstr>Rec, Comp Acum mes y año ant</vt:lpstr>
      <vt:lpstr>Ingresos Brutos</vt:lpstr>
      <vt:lpstr>Inmobiliario</vt:lpstr>
      <vt:lpstr>Automotor</vt:lpstr>
      <vt:lpstr>Sellos</vt:lpstr>
      <vt:lpstr>Serie Historica por Imp Rec Tot</vt:lpstr>
      <vt:lpstr>Serie Historica Rec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gtrincado</cp:lastModifiedBy>
  <dcterms:created xsi:type="dcterms:W3CDTF">2020-06-22T13:36:33Z</dcterms:created>
  <dcterms:modified xsi:type="dcterms:W3CDTF">2021-02-01T15:07:35Z</dcterms:modified>
</cp:coreProperties>
</file>