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rincado\Documents\Estadisticas\Juri\Publicados\"/>
    </mc:Choice>
  </mc:AlternateContent>
  <xr:revisionPtr revIDLastSave="0" documentId="13_ncr:1_{13719E11-7CE6-4980-86AF-232FEB3CEE00}" xr6:coauthVersionLast="45" xr6:coauthVersionMax="45" xr10:uidLastSave="{00000000-0000-0000-0000-000000000000}"/>
  <bookViews>
    <workbookView xWindow="-15" yWindow="-15" windowWidth="14400" windowHeight="15630" xr2:uid="{B45A057C-D401-4C25-9C54-F2F5AC7A7491}"/>
  </bookViews>
  <sheets>
    <sheet name="Indice" sheetId="12" r:id="rId1"/>
    <sheet name="Rec Mensual y Acumulada 2020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9" l="1"/>
  <c r="E17" i="9"/>
  <c r="F16" i="8"/>
  <c r="E16" i="8"/>
  <c r="D20" i="5"/>
  <c r="F16" i="5"/>
  <c r="E16" i="5"/>
  <c r="P16" i="4"/>
  <c r="O16" i="4"/>
  <c r="M16" i="4"/>
  <c r="L16" i="4"/>
  <c r="J16" i="4"/>
  <c r="G16" i="4"/>
  <c r="F16" i="4"/>
  <c r="D16" i="4"/>
  <c r="F10" i="2"/>
  <c r="G10" i="2"/>
  <c r="D17" i="6"/>
  <c r="J16" i="1"/>
  <c r="H16" i="1"/>
  <c r="F16" i="9"/>
  <c r="E16" i="9"/>
  <c r="F15" i="8"/>
  <c r="E15" i="8"/>
  <c r="F15" i="5"/>
  <c r="E15" i="5"/>
  <c r="P15" i="4"/>
  <c r="O15" i="4"/>
  <c r="J15" i="4"/>
  <c r="L15" i="4"/>
  <c r="M15" i="4"/>
  <c r="G15" i="4"/>
  <c r="F15" i="4"/>
  <c r="D15" i="4"/>
  <c r="E16" i="6"/>
  <c r="D16" i="6"/>
  <c r="J15" i="1"/>
  <c r="H15" i="1"/>
  <c r="F15" i="9"/>
  <c r="E15" i="9"/>
  <c r="F14" i="8"/>
  <c r="E14" i="8"/>
  <c r="F14" i="5"/>
  <c r="E14" i="5"/>
  <c r="P14" i="4"/>
  <c r="O14" i="4"/>
  <c r="P13" i="4"/>
  <c r="O13" i="4"/>
  <c r="M14" i="4"/>
  <c r="L14" i="4"/>
  <c r="J14" i="4"/>
  <c r="F14" i="4"/>
  <c r="G14" i="4"/>
  <c r="D14" i="4"/>
  <c r="F11" i="2"/>
  <c r="F12" i="2"/>
  <c r="F13" i="2"/>
  <c r="D15" i="6"/>
  <c r="J14" i="1"/>
  <c r="H14" i="1"/>
  <c r="D8" i="7"/>
  <c r="F14" i="9"/>
  <c r="E14" i="9"/>
  <c r="F13" i="8"/>
  <c r="E13" i="8"/>
  <c r="F13" i="5"/>
  <c r="E13" i="5"/>
  <c r="L13" i="4"/>
  <c r="M13" i="4"/>
  <c r="G13" i="4"/>
  <c r="F13" i="4"/>
  <c r="D12" i="4"/>
  <c r="I15" i="2"/>
  <c r="E15" i="2"/>
  <c r="D15" i="2"/>
  <c r="D7" i="2"/>
  <c r="D14" i="2"/>
  <c r="D14" i="6"/>
  <c r="D13" i="6"/>
  <c r="D12" i="6"/>
  <c r="D11" i="6"/>
  <c r="D10" i="6"/>
  <c r="J13" i="1"/>
  <c r="H13" i="1"/>
  <c r="D19" i="2"/>
  <c r="J13" i="4"/>
  <c r="D13" i="4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F13" i="9"/>
  <c r="E13" i="9"/>
  <c r="F12" i="9"/>
  <c r="E12" i="9"/>
  <c r="F11" i="9"/>
  <c r="E11" i="9"/>
  <c r="F10" i="9"/>
  <c r="E10" i="9"/>
  <c r="E9" i="9"/>
  <c r="D22" i="8"/>
  <c r="C22" i="8"/>
  <c r="D20" i="8"/>
  <c r="C20" i="8"/>
  <c r="F12" i="8"/>
  <c r="E12" i="8"/>
  <c r="F11" i="8"/>
  <c r="E11" i="8"/>
  <c r="F10" i="8"/>
  <c r="E10" i="8"/>
  <c r="F9" i="8"/>
  <c r="E9" i="8"/>
  <c r="E8" i="8"/>
  <c r="J18" i="2"/>
  <c r="K18" i="2"/>
  <c r="J17" i="2"/>
  <c r="K17" i="2"/>
  <c r="J16" i="2"/>
  <c r="K16" i="2"/>
  <c r="J15" i="2"/>
  <c r="F18" i="2"/>
  <c r="G18" i="2"/>
  <c r="F17" i="2"/>
  <c r="G17" i="2"/>
  <c r="F16" i="2"/>
  <c r="G16" i="2"/>
  <c r="F19" i="7"/>
  <c r="G19" i="7"/>
  <c r="F18" i="7"/>
  <c r="G18" i="7"/>
  <c r="F17" i="7"/>
  <c r="G17" i="7"/>
  <c r="E16" i="7"/>
  <c r="D16" i="7"/>
  <c r="F14" i="7"/>
  <c r="G14" i="7"/>
  <c r="F13" i="7"/>
  <c r="G13" i="7"/>
  <c r="F12" i="7"/>
  <c r="G12" i="7"/>
  <c r="F11" i="7"/>
  <c r="G11" i="7"/>
  <c r="F10" i="7"/>
  <c r="G10" i="7"/>
  <c r="F9" i="7"/>
  <c r="G9" i="7"/>
  <c r="E8" i="7"/>
  <c r="E15" i="7"/>
  <c r="E20" i="7"/>
  <c r="F8" i="7"/>
  <c r="G8" i="7"/>
  <c r="F16" i="7"/>
  <c r="G16" i="7"/>
  <c r="D15" i="7"/>
  <c r="D22" i="5"/>
  <c r="F12" i="5"/>
  <c r="F11" i="5"/>
  <c r="F10" i="5"/>
  <c r="F9" i="5"/>
  <c r="E12" i="5"/>
  <c r="E11" i="5"/>
  <c r="E10" i="5"/>
  <c r="E9" i="5"/>
  <c r="E8" i="5"/>
  <c r="C22" i="5"/>
  <c r="C20" i="5"/>
  <c r="K22" i="4"/>
  <c r="I22" i="4"/>
  <c r="E22" i="4"/>
  <c r="C22" i="4"/>
  <c r="P12" i="4"/>
  <c r="P11" i="4"/>
  <c r="P10" i="4"/>
  <c r="P9" i="4"/>
  <c r="P8" i="4"/>
  <c r="O12" i="4"/>
  <c r="O11" i="4"/>
  <c r="O10" i="4"/>
  <c r="O9" i="4"/>
  <c r="O8" i="4"/>
  <c r="K20" i="4"/>
  <c r="I20" i="4"/>
  <c r="M12" i="4"/>
  <c r="J12" i="4"/>
  <c r="M11" i="4"/>
  <c r="L11" i="4"/>
  <c r="M10" i="4"/>
  <c r="J10" i="4"/>
  <c r="M9" i="4"/>
  <c r="L9" i="4"/>
  <c r="L12" i="4"/>
  <c r="M8" i="4"/>
  <c r="L8" i="4"/>
  <c r="E20" i="4"/>
  <c r="C20" i="4"/>
  <c r="G12" i="4"/>
  <c r="G11" i="4"/>
  <c r="D11" i="4"/>
  <c r="G10" i="4"/>
  <c r="G9" i="4"/>
  <c r="F9" i="4"/>
  <c r="G8" i="4"/>
  <c r="D8" i="4"/>
  <c r="K20" i="3"/>
  <c r="J20" i="3"/>
  <c r="I20" i="3"/>
  <c r="H20" i="3"/>
  <c r="G20" i="3"/>
  <c r="F20" i="3"/>
  <c r="E20" i="3"/>
  <c r="D20" i="3"/>
  <c r="C20" i="3"/>
  <c r="J9" i="4"/>
  <c r="L10" i="4"/>
  <c r="D9" i="4"/>
  <c r="M22" i="4"/>
  <c r="G22" i="4"/>
  <c r="G20" i="4"/>
  <c r="F20" i="4"/>
  <c r="O20" i="4"/>
  <c r="J11" i="4"/>
  <c r="F8" i="4"/>
  <c r="F12" i="4"/>
  <c r="P20" i="4"/>
  <c r="D20" i="7"/>
  <c r="F15" i="7"/>
  <c r="F11" i="4"/>
  <c r="F10" i="4"/>
  <c r="M20" i="4"/>
  <c r="J20" i="4"/>
  <c r="J8" i="4"/>
  <c r="D10" i="4"/>
  <c r="D20" i="4"/>
  <c r="G15" i="7"/>
  <c r="F20" i="7"/>
  <c r="G20" i="7"/>
  <c r="L20" i="4"/>
  <c r="I7" i="2"/>
  <c r="I14" i="2"/>
  <c r="I19" i="2"/>
  <c r="E7" i="2"/>
  <c r="K15" i="2"/>
  <c r="J13" i="2"/>
  <c r="K13" i="2"/>
  <c r="J12" i="2"/>
  <c r="K12" i="2"/>
  <c r="J11" i="2"/>
  <c r="K11" i="2"/>
  <c r="J10" i="2"/>
  <c r="K10" i="2"/>
  <c r="F15" i="2"/>
  <c r="G15" i="2"/>
  <c r="G13" i="2"/>
  <c r="G12" i="2"/>
  <c r="G11" i="2"/>
  <c r="J9" i="2"/>
  <c r="K9" i="2"/>
  <c r="J8" i="2"/>
  <c r="K8" i="2"/>
  <c r="F9" i="2"/>
  <c r="G9" i="2"/>
  <c r="F8" i="2"/>
  <c r="G8" i="2"/>
  <c r="F7" i="2"/>
  <c r="G7" i="2"/>
  <c r="J7" i="2"/>
  <c r="K7" i="2"/>
  <c r="E14" i="2"/>
  <c r="E19" i="2"/>
  <c r="J14" i="2"/>
  <c r="F14" i="2"/>
  <c r="G14" i="2"/>
  <c r="K14" i="2"/>
  <c r="J19" i="2"/>
  <c r="K19" i="2"/>
  <c r="F19" i="2"/>
  <c r="G19" i="2"/>
  <c r="I23" i="1"/>
  <c r="G23" i="1"/>
  <c r="F23" i="1"/>
  <c r="E23" i="1"/>
  <c r="D23" i="1"/>
  <c r="H12" i="1"/>
  <c r="J12" i="1"/>
  <c r="H11" i="1"/>
  <c r="J11" i="1"/>
  <c r="H9" i="1"/>
  <c r="J9" i="1"/>
  <c r="H8" i="1"/>
  <c r="J8" i="1"/>
  <c r="I20" i="1"/>
  <c r="G20" i="1"/>
  <c r="E20" i="1"/>
  <c r="D20" i="1"/>
  <c r="C20" i="1"/>
  <c r="H10" i="1"/>
  <c r="J10" i="1" s="1"/>
  <c r="C21" i="6"/>
  <c r="C23" i="1"/>
  <c r="F20" i="1"/>
  <c r="H20" i="1"/>
  <c r="J20" i="1" l="1"/>
  <c r="J23" i="1"/>
  <c r="H23" i="1"/>
  <c r="C21" i="1" l="1"/>
  <c r="E21" i="1"/>
  <c r="F21" i="1"/>
  <c r="I21" i="1"/>
  <c r="D21" i="1"/>
  <c r="J21" i="1"/>
  <c r="G21" i="1"/>
  <c r="H21" i="1"/>
</calcChain>
</file>

<file path=xl/sharedStrings.xml><?xml version="1.0" encoding="utf-8"?>
<sst xmlns="http://schemas.openxmlformats.org/spreadsheetml/2006/main" count="165" uniqueCount="86">
  <si>
    <t xml:space="preserve"> RECAUDACION MENSUAL Y ACUMULADA AÑO 2020</t>
  </si>
  <si>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</si>
  <si>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</si>
  <si>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</si>
  <si>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</si>
  <si>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</si>
  <si>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</si>
  <si>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</si>
  <si>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</si>
  <si>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</si>
  <si>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</si>
  <si>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</si>
  <si>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</si>
  <si>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Variaciones Mensuales 2020 e Interanuales 2020-2019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</si>
  <si>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</si>
  <si>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</si>
  <si>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</si>
  <si>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</si>
  <si>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</si>
  <si>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</si>
  <si>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</si>
  <si>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</si>
  <si>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</si>
  <si>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</si>
  <si>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</si>
  <si>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</si>
  <si>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</si>
  <si>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</si>
  <si>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</si>
  <si>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</si>
  <si>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</si>
  <si>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r>
      <rPr>
        <b/>
        <sz val="8"/>
        <color theme="0"/>
        <rFont val="Franklin Gothic Demi"/>
        <family val="2"/>
      </rPr>
      <t xml:space="preserve">OTROS INGRESOS:
</t>
    </r>
    <r>
      <rPr>
        <sz val="8"/>
        <color theme="0"/>
        <rFont val="Franklin Gothic Demi"/>
        <family val="2"/>
      </rPr>
      <t>LOTE HOGAR - ACCION SOCIAL - VIALIDAD</t>
    </r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</si>
  <si>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</si>
  <si>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</si>
  <si>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</si>
  <si>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</si>
  <si>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</si>
  <si>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</si>
  <si>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</si>
  <si>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</si>
  <si>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</si>
  <si>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</si>
  <si>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</si>
  <si>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</si>
  <si>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</si>
  <si>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</si>
  <si>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Serie Recaudación Total Mensual 2012 - 2020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</si>
  <si>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</si>
  <si>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</si>
  <si>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</si>
  <si>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</si>
  <si>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</si>
  <si>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</si>
  <si>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RECAUDACION INGRESOS BRUTOS 2019</t>
  </si>
  <si>
    <t>Variación Anual 2020-2019</t>
  </si>
  <si>
    <t>Expresado en Porcentajes</t>
  </si>
  <si>
    <t>PROMEDIO MENSUAL</t>
  </si>
  <si>
    <t>RECAUDACION INMOBILIARIO</t>
  </si>
  <si>
    <t>Variación Mensual</t>
  </si>
  <si>
    <t>Variación Anual
 2020-2019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</si>
  <si>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</si>
  <si>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</si>
  <si>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</si>
  <si>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</si>
  <si>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</si>
  <si>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</si>
  <si>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</si>
  <si>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</si>
  <si>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2020 (*)</t>
  </si>
  <si>
    <t>Depósitos Judiciales</t>
  </si>
  <si>
    <t>Otros Ingresos (**)</t>
  </si>
  <si>
    <t>(*) Recaudación Acumulada al mes del Informe</t>
  </si>
  <si>
    <t>(**) Lote Hogar - Acción Social - Vialidad</t>
  </si>
  <si>
    <t>Serie Recaudación Total Por Impuesto  2012 - 2020</t>
  </si>
  <si>
    <t>IMPUESTOS</t>
  </si>
  <si>
    <t>Estadísticas Mensuales de Recaudación</t>
  </si>
  <si>
    <t>Recaudación
Agosto 2020</t>
  </si>
  <si>
    <t>SEPTIEMBRE 2020</t>
  </si>
  <si>
    <t>Informe mes de Septiembre 2020</t>
  </si>
  <si>
    <t>Fecha de Versión de Archivo:  01/10/2020</t>
  </si>
  <si>
    <t>COMPARATIVO MES DE SEPTIEMBRE 2020 CON AGOSTO 2020 Y SEPTIEMBRE 2019</t>
  </si>
  <si>
    <t>Recaudación
Septiembre 2020</t>
  </si>
  <si>
    <t>Recaudación
Septiembre 2019</t>
  </si>
  <si>
    <t>COMPARATIVO MES DE SEPTIEMBRE 2020 ACUMULADO CON SEPTIEMBRE 2019 ACUMULADO</t>
  </si>
  <si>
    <t xml:space="preserve">Recaudación
 Acumulada hasta
Septiembre 2020 </t>
  </si>
  <si>
    <t>Recaudación
Acumulada hasta
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</si>
</sst>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mmmm\-yy;@"/>
    <numFmt numFmtId="165" formatCode="_ * #,##0.00_ ;_ * \-#,##0.00_ ;_ * &quot;-&quot;??_ ;_ @_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color theme="0"/>
      <name val="Franklin Gothic Demi"/>
      <family val="2"/>
    </font>
    <font>
      <b/>
      <sz val="8"/>
      <color theme="0"/>
      <name val="Franklin Gothic Demi"/>
      <family val="2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1"/>
      <color theme="4" tint="-0.249977111117893"/>
      <name val="Calibri"/>
      <family val="2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3" fontId="15" fillId="0" borderId="1" xfId="1" applyFont="1" applyBorder="1" applyAlignment="1">
      <alignment vertical="center" wrapText="1"/>
    </xf>
    <xf numFmtId="2" fontId="5" fillId="0" borderId="1" xfId="2" applyNumberFormat="1" applyFont="1" applyBorder="1" applyAlignment="1">
      <alignment horizontal="center" vertical="center"/>
    </xf>
    <xf numFmtId="43" fontId="17" fillId="2" borderId="0" xfId="0" applyNumberFormat="1" applyFont="1" applyFill="1" applyAlignment="1">
      <alignment horizontal="center" vertical="center" wrapText="1"/>
    </xf>
    <xf numFmtId="43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11" fillId="0" borderId="7" xfId="2" applyNumberFormat="1" applyFont="1" applyFill="1" applyBorder="1" applyAlignment="1">
      <alignment horizontal="center" vertical="center"/>
    </xf>
    <xf numFmtId="0" fontId="0" fillId="0" borderId="10" xfId="0" applyBorder="1"/>
    <xf numFmtId="2" fontId="11" fillId="0" borderId="1" xfId="2" applyNumberFormat="1" applyFont="1" applyFill="1" applyBorder="1" applyAlignment="1">
      <alignment horizontal="center" vertical="center"/>
    </xf>
    <xf numFmtId="2" fontId="9" fillId="0" borderId="10" xfId="2" applyNumberFormat="1" applyFont="1" applyFill="1" applyBorder="1" applyAlignment="1">
      <alignment horizontal="center" vertical="center"/>
    </xf>
    <xf numFmtId="0" fontId="3" fillId="0" borderId="0" xfId="0" applyFont="1"/>
    <xf numFmtId="164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43" fontId="17" fillId="2" borderId="7" xfId="0" applyNumberFormat="1" applyFont="1" applyFill="1" applyBorder="1" applyAlignment="1">
      <alignment vertical="center" wrapText="1"/>
    </xf>
    <xf numFmtId="43" fontId="17" fillId="2" borderId="8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center" vertical="center" wrapText="1"/>
    </xf>
    <xf numFmtId="17" fontId="25" fillId="5" borderId="2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 wrapText="1"/>
    </xf>
    <xf numFmtId="3" fontId="29" fillId="0" borderId="1" xfId="0" applyNumberFormat="1" applyFont="1" applyBorder="1" applyAlignment="1">
      <alignment vertical="center" wrapText="1"/>
    </xf>
    <xf numFmtId="3" fontId="27" fillId="8" borderId="1" xfId="0" applyNumberFormat="1" applyFont="1" applyFill="1" applyBorder="1" applyAlignment="1">
      <alignment vertical="center" wrapText="1"/>
    </xf>
    <xf numFmtId="3" fontId="28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3" fontId="30" fillId="9" borderId="1" xfId="0" applyNumberFormat="1" applyFont="1" applyFill="1" applyBorder="1" applyAlignment="1">
      <alignment vertical="center" wrapText="1"/>
    </xf>
    <xf numFmtId="3" fontId="19" fillId="9" borderId="1" xfId="0" applyNumberFormat="1" applyFont="1" applyFill="1" applyBorder="1" applyAlignment="1">
      <alignment vertical="center" wrapText="1"/>
    </xf>
    <xf numFmtId="43" fontId="27" fillId="10" borderId="1" xfId="0" applyNumberFormat="1" applyFont="1" applyFill="1" applyBorder="1" applyAlignment="1">
      <alignment horizontal="center" vertical="center" wrapText="1"/>
    </xf>
    <xf numFmtId="43" fontId="31" fillId="10" borderId="1" xfId="0" applyNumberFormat="1" applyFont="1" applyFill="1" applyBorder="1" applyAlignment="1">
      <alignment horizontal="center" vertical="center" wrapText="1"/>
    </xf>
    <xf numFmtId="43" fontId="29" fillId="10" borderId="1" xfId="0" applyNumberFormat="1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3" fontId="25" fillId="9" borderId="1" xfId="0" applyNumberFormat="1" applyFont="1" applyFill="1" applyBorder="1" applyAlignment="1">
      <alignment vertical="center" wrapText="1"/>
    </xf>
    <xf numFmtId="43" fontId="28" fillId="1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3" fillId="6" borderId="1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3" fontId="32" fillId="8" borderId="1" xfId="1" applyFont="1" applyFill="1" applyBorder="1" applyAlignment="1">
      <alignment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4" fontId="34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36" fillId="8" borderId="1" xfId="1" applyFont="1" applyFill="1" applyBorder="1" applyAlignment="1">
      <alignment vertical="center" wrapText="1"/>
    </xf>
    <xf numFmtId="4" fontId="37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center" wrapText="1"/>
    </xf>
    <xf numFmtId="2" fontId="9" fillId="0" borderId="10" xfId="2" applyNumberFormat="1" applyFont="1" applyFill="1" applyBorder="1" applyAlignment="1">
      <alignment horizontal="center" vertical="center" wrapText="1"/>
    </xf>
    <xf numFmtId="2" fontId="9" fillId="0" borderId="7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43" fontId="0" fillId="12" borderId="2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0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43" fontId="4" fillId="0" borderId="10" xfId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4" fillId="12" borderId="2" xfId="1" applyFont="1" applyFill="1" applyBorder="1" applyAlignment="1">
      <alignment vertical="center" wrapText="1"/>
    </xf>
    <xf numFmtId="43" fontId="17" fillId="3" borderId="11" xfId="1" applyFont="1" applyFill="1" applyBorder="1" applyAlignment="1">
      <alignment vertical="center" wrapText="1"/>
    </xf>
    <xf numFmtId="43" fontId="17" fillId="3" borderId="1" xfId="1" applyFont="1" applyFill="1" applyBorder="1" applyAlignment="1">
      <alignment vertical="center" wrapText="1"/>
    </xf>
    <xf numFmtId="43" fontId="17" fillId="3" borderId="2" xfId="1" applyFont="1" applyFill="1" applyBorder="1" applyAlignment="1">
      <alignment vertical="center" wrapText="1"/>
    </xf>
    <xf numFmtId="43" fontId="17" fillId="3" borderId="4" xfId="1" applyFont="1" applyFill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43" fontId="0" fillId="0" borderId="10" xfId="1" applyFont="1" applyBorder="1" applyAlignment="1">
      <alignment vertical="center" wrapText="1"/>
    </xf>
    <xf numFmtId="43" fontId="0" fillId="0" borderId="7" xfId="1" applyFont="1" applyBorder="1" applyAlignment="1">
      <alignment vertical="center" wrapText="1"/>
    </xf>
    <xf numFmtId="43" fontId="0" fillId="0" borderId="11" xfId="1" applyFon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7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3" fontId="17" fillId="2" borderId="1" xfId="0" applyNumberFormat="1" applyFont="1" applyFill="1" applyBorder="1" applyAlignment="1">
      <alignment horizontal="center" vertical="center" wrapText="1"/>
    </xf>
    <xf numFmtId="43" fontId="17" fillId="2" borderId="4" xfId="0" applyNumberFormat="1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43" fontId="35" fillId="6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17" fillId="13" borderId="1" xfId="2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3" fontId="31" fillId="8" borderId="1" xfId="0" applyNumberFormat="1" applyFont="1" applyFill="1" applyBorder="1" applyAlignment="1">
      <alignment horizontal="center" vertical="center" wrapText="1"/>
    </xf>
    <xf numFmtId="4" fontId="27" fillId="8" borderId="1" xfId="0" applyNumberFormat="1" applyFont="1" applyFill="1" applyBorder="1" applyAlignment="1">
      <alignment vertical="center" wrapText="1"/>
    </xf>
    <xf numFmtId="4" fontId="38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43" fontId="7" fillId="0" borderId="6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8" fillId="8" borderId="1" xfId="0" applyNumberFormat="1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9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5" fillId="5" borderId="2" xfId="0" applyNumberFormat="1" applyFont="1" applyFill="1" applyBorder="1" applyAlignment="1">
      <alignment horizontal="left" vertical="center" wrapText="1"/>
    </xf>
    <xf numFmtId="4" fontId="36" fillId="0" borderId="1" xfId="0" applyNumberFormat="1" applyFont="1" applyBorder="1" applyAlignment="1">
      <alignment vertical="center" wrapText="1"/>
    </xf>
    <xf numFmtId="4" fontId="36" fillId="8" borderId="1" xfId="0" applyNumberFormat="1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40" fillId="0" borderId="0" xfId="0" applyFont="1"/>
    <xf numFmtId="0" fontId="41" fillId="2" borderId="0" xfId="0" applyFont="1" applyFill="1"/>
    <xf numFmtId="0" fontId="42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45" fillId="2" borderId="0" xfId="0" applyFont="1" applyFill="1" applyAlignment="1"/>
    <xf numFmtId="0" fontId="43" fillId="2" borderId="0" xfId="0" applyFont="1" applyFill="1" applyAlignment="1"/>
    <xf numFmtId="0" fontId="44" fillId="2" borderId="0" xfId="0" applyFont="1" applyFill="1" applyAlignment="1"/>
    <xf numFmtId="0" fontId="17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4" fontId="47" fillId="8" borderId="1" xfId="0" applyNumberFormat="1" applyFont="1" applyFill="1" applyBorder="1" applyAlignment="1">
      <alignment horizontal="center" vertical="center" wrapText="1"/>
    </xf>
    <xf numFmtId="4" fontId="47" fillId="8" borderId="1" xfId="0" applyNumberFormat="1" applyFont="1" applyFill="1" applyBorder="1" applyAlignment="1">
      <alignment horizontal="center" wrapText="1"/>
    </xf>
    <xf numFmtId="0" fontId="44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9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43" fontId="29" fillId="8" borderId="2" xfId="1" applyFont="1" applyFill="1" applyBorder="1" applyAlignment="1">
      <alignment horizontal="left" vertical="center" wrapText="1"/>
    </xf>
    <xf numFmtId="43" fontId="29" fillId="8" borderId="4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4">
    <cellStyle name="Millares" xfId="1" builtinId="3"/>
    <cellStyle name="Millares 2" xfId="3" xr:uid="{4A521844-76EA-405D-8414-873F25769636}"/>
    <cellStyle name="Normal" xfId="0" builtinId="0"/>
    <cellStyle name="Porcentaje" xfId="2" builtinId="5"/>
  </cellStyles>
  <dxfs count="91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A50021"/>
      <color rgb="FFCC0000"/>
      <color rgb="FFFF7C80"/>
      <color rgb="FFCC8E9D"/>
      <color rgb="FFFF5050"/>
      <color rgb="FF0000FF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 Mensual y Acumulada 2020'!$B$5:$I$5</c:f>
              <c:strCache>
                <c:ptCount val="1"/>
                <c:pt idx="0">
                  <c:v> RECAUDACION MENSUAL Y ACUMULADA AÑO 2020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2020'!$B$8:$B$19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'Rec Mensual y Acumulada 2020'!$J$8:$J$19</c:f>
              <c:numCache>
                <c:formatCode>#,##0</c:formatCode>
                <c:ptCount val="12"/>
                <c:pt idx="0">
                  <c:v>887894241.25</c:v>
                </c:pt>
                <c:pt idx="1">
                  <c:v>828196581.31999993</c:v>
                </c:pt>
                <c:pt idx="2">
                  <c:v>815394185.77999997</c:v>
                </c:pt>
                <c:pt idx="3">
                  <c:v>861718811.40999997</c:v>
                </c:pt>
                <c:pt idx="4">
                  <c:v>926354484.51999998</c:v>
                </c:pt>
                <c:pt idx="5">
                  <c:v>868021054.21999991</c:v>
                </c:pt>
                <c:pt idx="6">
                  <c:v>902534257.64499998</c:v>
                </c:pt>
                <c:pt idx="7">
                  <c:v>924316050.13999999</c:v>
                </c:pt>
                <c:pt idx="8">
                  <c:v>908828172.30999982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90560"/>
        <c:axId val="161092352"/>
      </c:barChart>
      <c:dateAx>
        <c:axId val="161090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92352"/>
        <c:crosses val="autoZero"/>
        <c:auto val="1"/>
        <c:lblOffset val="100"/>
        <c:baseTimeUnit val="months"/>
      </c:dateAx>
      <c:valAx>
        <c:axId val="1610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905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3E-2"/>
                <c:y val="0.42535168195718664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9547553093259533E-2"/>
                  <c:y val="-0.14012039182681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6-4A9D-AED0-B54B4D33A4FA}"/>
                </c:ext>
              </c:extLst>
            </c:dLbl>
            <c:dLbl>
              <c:idx val="3"/>
              <c:layout>
                <c:manualLayout>
                  <c:x val="2.40073868882733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6-4A9D-AED0-B54B4D33A4FA}"/>
                </c:ext>
              </c:extLst>
            </c:dLbl>
            <c:dLbl>
              <c:idx val="4"/>
              <c:layout>
                <c:manualLayout>
                  <c:x val="0"/>
                  <c:y val="-4.3787622445880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6-4A9D-AED0-B54B4D33A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Total'!$B$9:$B$17</c:f>
              <c:numCache>
                <c:formatCode>mmm\-yy</c:formatCode>
                <c:ptCount val="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</c:numCache>
            </c:numRef>
          </c:cat>
          <c:val>
            <c:numRef>
              <c:f>'Var mensual y Anual Total'!$D$9:$D$17</c:f>
              <c:numCache>
                <c:formatCode>#,##0.00</c:formatCode>
                <c:ptCount val="9"/>
                <c:pt idx="0" formatCode="0.00">
                  <c:v>13.12</c:v>
                </c:pt>
                <c:pt idx="1">
                  <c:v>-6.7235102061205154</c:v>
                </c:pt>
                <c:pt idx="2" formatCode="0.00">
                  <c:v>-1.5474922293899249</c:v>
                </c:pt>
                <c:pt idx="3">
                  <c:v>5.6830545975352473</c:v>
                </c:pt>
                <c:pt idx="4" formatCode="0.00">
                  <c:v>7.5007847402378216</c:v>
                </c:pt>
                <c:pt idx="5">
                  <c:v>-6.2970959038673113</c:v>
                </c:pt>
                <c:pt idx="6" formatCode="0.00">
                  <c:v>3.9760790659638423</c:v>
                </c:pt>
                <c:pt idx="7">
                  <c:v>2.41340340385922</c:v>
                </c:pt>
                <c:pt idx="8" formatCode="0.00">
                  <c:v>-1.67560412130183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84640"/>
        <c:axId val="161586176"/>
      </c:lineChart>
      <c:dateAx>
        <c:axId val="1615846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586176"/>
        <c:crosses val="autoZero"/>
        <c:auto val="1"/>
        <c:lblOffset val="100"/>
        <c:baseTimeUnit val="months"/>
      </c:dateAx>
      <c:valAx>
        <c:axId val="1615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58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73E-3"/>
                  <c:y val="-3.397027600849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23E-2"/>
                  <c:y val="-2.547770700636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38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23E-2"/>
                  <c:y val="7.218683651804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Total'!$B$9:$B$17</c:f>
              <c:numCache>
                <c:formatCode>mmm\-yy</c:formatCode>
                <c:ptCount val="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</c:numCache>
            </c:numRef>
          </c:cat>
          <c:val>
            <c:numRef>
              <c:f>'Var mensual y Anual Total'!$E$9:$E$17</c:f>
              <c:numCache>
                <c:formatCode>#,##0.00</c:formatCode>
                <c:ptCount val="9"/>
                <c:pt idx="0" formatCode="0.00">
                  <c:v>42.11</c:v>
                </c:pt>
                <c:pt idx="1">
                  <c:v>30.56</c:v>
                </c:pt>
                <c:pt idx="2" formatCode="0.00">
                  <c:v>7.43</c:v>
                </c:pt>
                <c:pt idx="3">
                  <c:v>11.347248838144978</c:v>
                </c:pt>
                <c:pt idx="4" formatCode="0.00">
                  <c:v>36.270000000000003</c:v>
                </c:pt>
                <c:pt idx="5">
                  <c:v>20</c:v>
                </c:pt>
                <c:pt idx="6" formatCode="0.00">
                  <c:v>28.66</c:v>
                </c:pt>
                <c:pt idx="7">
                  <c:v>17.413188395052899</c:v>
                </c:pt>
                <c:pt idx="8" formatCode="0.00">
                  <c:v>18.142538966803766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49632"/>
        <c:axId val="161759616"/>
      </c:lineChart>
      <c:dateAx>
        <c:axId val="161749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59616"/>
        <c:crosses val="autoZero"/>
        <c:auto val="1"/>
        <c:lblOffset val="100"/>
        <c:baseTimeUnit val="months"/>
      </c:dateAx>
      <c:valAx>
        <c:axId val="1617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Septiembre 2020</a:t>
            </a:r>
          </a:p>
        </c:rich>
      </c:tx>
      <c:layout>
        <c:manualLayout>
          <c:xMode val="edge"/>
          <c:yMode val="edge"/>
          <c:x val="0.39393104195679585"/>
          <c:y val="2.543775051374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Septiembre 2020</c:v>
                </c:pt>
              </c:strCache>
            </c:strRef>
          </c:tx>
          <c:dPt>
            <c:idx val="0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08E-2"/>
                  <c:y val="-0.15881747339722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42E-4"/>
                  <c:y val="9.20629107408085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006E-3"/>
                  <c:y val="4.6804614539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41E-2"/>
                  <c:y val="3.6533805367352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#,##0.00_);_(* \(#,##0.00\);_(* "-"??_);_(@_)</c:formatCode>
                <c:ptCount val="7"/>
                <c:pt idx="0">
                  <c:v>182857610.02999997</c:v>
                </c:pt>
                <c:pt idx="1">
                  <c:v>433645602.41999996</c:v>
                </c:pt>
                <c:pt idx="2">
                  <c:v>32334449.689999998</c:v>
                </c:pt>
                <c:pt idx="3">
                  <c:v>78706756.210000008</c:v>
                </c:pt>
                <c:pt idx="4">
                  <c:v>62234367.789999992</c:v>
                </c:pt>
                <c:pt idx="5">
                  <c:v>38328</c:v>
                </c:pt>
                <c:pt idx="6">
                  <c:v>119011058.16999999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Septiembre 2020 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8.8256688502172456E-2"/>
                  <c:y val="-0.123933281159327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6356E-3"/>
                  <c:y val="6.80881421262504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52E-2"/>
                  <c:y val="3.93740256152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#,##0.00_);_(* \(#,##0.00\);_(* "-"??_);_(@_)</c:formatCode>
                <c:ptCount val="7"/>
                <c:pt idx="0">
                  <c:v>1655233900.2700002</c:v>
                </c:pt>
                <c:pt idx="1">
                  <c:v>3550870679.52</c:v>
                </c:pt>
                <c:pt idx="2">
                  <c:v>431615312.39000005</c:v>
                </c:pt>
                <c:pt idx="3">
                  <c:v>804984095.58999991</c:v>
                </c:pt>
                <c:pt idx="4">
                  <c:v>513390143.87000006</c:v>
                </c:pt>
                <c:pt idx="5">
                  <c:v>313471.38</c:v>
                </c:pt>
                <c:pt idx="6">
                  <c:v>966836353.1400001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2020 -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5</xdr:row>
      <xdr:rowOff>128587</xdr:rowOff>
    </xdr:from>
    <xdr:to>
      <xdr:col>14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17</xdr:row>
      <xdr:rowOff>57149</xdr:rowOff>
    </xdr:from>
    <xdr:to>
      <xdr:col>14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0</xdr:row>
      <xdr:rowOff>171450</xdr:rowOff>
    </xdr:from>
    <xdr:to>
      <xdr:col>11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14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/>
  </sheetViews>
  <sheetFormatPr baseColWidth="10" defaultRowHeight="18.75"/>
  <cols>
    <col min="1" max="1" width="2.7109375" style="131" customWidth="1"/>
    <col min="2" max="16384" width="11.42578125" style="131"/>
  </cols>
  <sheetData>
    <row r="1" spans="2:19" ht="46.5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5"/>
      <c r="N1" s="135"/>
      <c r="O1" s="135"/>
      <c r="P1" s="135"/>
      <c r="Q1" s="135"/>
      <c r="R1" s="135"/>
      <c r="S1" s="135"/>
    </row>
    <row r="2" spans="2:19" ht="46.5">
      <c r="B2" s="144" t="s">
        <v>75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35"/>
      <c r="N2" s="135"/>
      <c r="O2" s="135"/>
      <c r="P2" s="135"/>
      <c r="Q2" s="135"/>
      <c r="R2" s="135"/>
      <c r="S2" s="135"/>
    </row>
    <row r="3" spans="2:19" ht="31.5">
      <c r="B3" s="143" t="s">
        <v>78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36"/>
      <c r="N3" s="136"/>
      <c r="O3" s="136"/>
      <c r="P3" s="136"/>
      <c r="Q3" s="136"/>
      <c r="R3" s="136"/>
      <c r="S3" s="136"/>
    </row>
    <row r="4" spans="2:19" ht="12.75" customHeight="1">
      <c r="B4" s="132"/>
      <c r="C4" s="132"/>
      <c r="D4" s="132"/>
      <c r="E4" s="132"/>
      <c r="F4" s="132"/>
      <c r="G4" s="132"/>
      <c r="H4" s="132"/>
      <c r="I4" s="134"/>
      <c r="J4" s="134"/>
      <c r="K4" s="134"/>
      <c r="L4" s="134"/>
      <c r="M4" s="134"/>
      <c r="N4" s="134"/>
      <c r="O4" s="134"/>
      <c r="P4" s="134"/>
    </row>
    <row r="22" spans="2:23">
      <c r="P22" s="134"/>
      <c r="Q22" s="134"/>
      <c r="R22" s="134"/>
      <c r="S22" s="134"/>
      <c r="T22" s="134"/>
      <c r="U22" s="134"/>
      <c r="V22" s="134"/>
      <c r="W22" s="134"/>
    </row>
    <row r="32" spans="2:23">
      <c r="B32" s="137" t="s">
        <v>79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7"/>
  <sheetViews>
    <sheetView topLeftCell="I1" workbookViewId="0">
      <selection activeCell="K17" sqref="K17"/>
    </sheetView>
  </sheetViews>
  <sheetFormatPr baseColWidth="10" defaultRowHeight="15"/>
  <cols>
    <col min="1" max="1" width="1.7109375" customWidth="1"/>
    <col min="2" max="2" width="25.140625" customWidth="1"/>
    <col min="3" max="11" width="25.7109375" customWidth="1"/>
  </cols>
  <sheetData>
    <row r="1" spans="2:11">
      <c r="C1" s="125"/>
    </row>
    <row r="2" spans="2:11" ht="18.75">
      <c r="B2" s="51" t="s">
        <v>65</v>
      </c>
      <c r="E2" s="50" t="s">
        <v>77</v>
      </c>
    </row>
    <row r="3" spans="2:11">
      <c r="C3" s="125"/>
    </row>
    <row r="4" spans="2:11" ht="22.5" customHeight="1"/>
    <row r="5" spans="2:11" ht="18.75">
      <c r="B5" s="171" t="s">
        <v>73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2:11">
      <c r="B6" s="145" t="s">
        <v>14</v>
      </c>
      <c r="C6" s="145"/>
      <c r="D6" s="145"/>
    </row>
    <row r="7" spans="2:11" ht="54.95" customHeight="1">
      <c r="B7" s="29" t="s">
        <v>74</v>
      </c>
      <c r="C7" s="123">
        <v>2012</v>
      </c>
      <c r="D7" s="123">
        <v>2013</v>
      </c>
      <c r="E7" s="123">
        <v>2014</v>
      </c>
      <c r="F7" s="123">
        <v>2015</v>
      </c>
      <c r="G7" s="123">
        <v>2016</v>
      </c>
      <c r="H7" s="123">
        <v>2017</v>
      </c>
      <c r="I7" s="123">
        <v>2018</v>
      </c>
      <c r="J7" s="123">
        <v>2019</v>
      </c>
      <c r="K7" s="123" t="s">
        <v>68</v>
      </c>
    </row>
    <row r="8" spans="2:11" ht="18" customHeight="1">
      <c r="B8" s="124" t="s">
        <v>17</v>
      </c>
      <c r="C8" s="127">
        <v>769809061.94999981</v>
      </c>
      <c r="D8" s="127">
        <v>1086124141.4499998</v>
      </c>
      <c r="E8" s="127">
        <v>1367043488.3669999</v>
      </c>
      <c r="F8" s="127">
        <v>1695427392.23</v>
      </c>
      <c r="G8" s="127">
        <v>2113847236.7300003</v>
      </c>
      <c r="H8" s="127">
        <v>2857078033.7299995</v>
      </c>
      <c r="I8" s="127">
        <v>3951949675.2900004</v>
      </c>
      <c r="J8" s="127">
        <v>5757757235.9899998</v>
      </c>
      <c r="K8" s="127">
        <v>5206104580.3699989</v>
      </c>
    </row>
    <row r="9" spans="2:11" ht="18" customHeight="1">
      <c r="B9" s="126" t="s">
        <v>18</v>
      </c>
      <c r="C9" s="128">
        <v>68928423.299999997</v>
      </c>
      <c r="D9" s="128">
        <v>88553071.010000005</v>
      </c>
      <c r="E9" s="128">
        <v>102897053.73999999</v>
      </c>
      <c r="F9" s="128">
        <v>131645993.02000025</v>
      </c>
      <c r="G9" s="128">
        <v>180325129.67999998</v>
      </c>
      <c r="H9" s="128">
        <v>254238121.78</v>
      </c>
      <c r="I9" s="128">
        <v>281501256.88999999</v>
      </c>
      <c r="J9" s="128">
        <v>433836002.39000005</v>
      </c>
      <c r="K9" s="128">
        <v>431615312.39000005</v>
      </c>
    </row>
    <row r="10" spans="2:11" ht="18" customHeight="1">
      <c r="B10" s="124" t="s">
        <v>19</v>
      </c>
      <c r="C10" s="127">
        <v>114185319.236</v>
      </c>
      <c r="D10" s="127">
        <v>171314316.29199997</v>
      </c>
      <c r="E10" s="127">
        <v>199658419.80000004</v>
      </c>
      <c r="F10" s="127">
        <v>259546799.98999998</v>
      </c>
      <c r="G10" s="127">
        <v>335593702.56</v>
      </c>
      <c r="H10" s="127">
        <v>439298178.9000001</v>
      </c>
      <c r="I10" s="127">
        <v>523620486.45999998</v>
      </c>
      <c r="J10" s="127">
        <v>802087375.03999996</v>
      </c>
      <c r="K10" s="127">
        <v>804984095.60400021</v>
      </c>
    </row>
    <row r="11" spans="2:11" ht="18" customHeight="1">
      <c r="B11" s="124" t="s">
        <v>20</v>
      </c>
      <c r="C11" s="128">
        <v>69540782.319999993</v>
      </c>
      <c r="D11" s="128">
        <v>103424730.78999999</v>
      </c>
      <c r="E11" s="128">
        <v>130016729.01000001</v>
      </c>
      <c r="F11" s="128">
        <v>200587463.38999996</v>
      </c>
      <c r="G11" s="128">
        <v>262246903.27000001</v>
      </c>
      <c r="H11" s="128">
        <v>379229018.75</v>
      </c>
      <c r="I11" s="128">
        <v>459470433.07000005</v>
      </c>
      <c r="J11" s="128">
        <v>685624471.59000003</v>
      </c>
      <c r="K11" s="128">
        <v>513390143.87</v>
      </c>
    </row>
    <row r="12" spans="2:11" ht="18" customHeight="1">
      <c r="B12" s="124" t="s">
        <v>69</v>
      </c>
      <c r="C12" s="127">
        <v>1430288</v>
      </c>
      <c r="D12" s="127">
        <v>1934382.07</v>
      </c>
      <c r="E12" s="127">
        <v>1455559.1199999996</v>
      </c>
      <c r="F12" s="127">
        <v>1454615.42</v>
      </c>
      <c r="G12" s="127">
        <v>1522619.77</v>
      </c>
      <c r="H12" s="127">
        <v>1817114.78</v>
      </c>
      <c r="I12" s="127">
        <v>2011873.83</v>
      </c>
      <c r="J12" s="127">
        <v>874042.70000000007</v>
      </c>
      <c r="K12" s="127">
        <v>313471.38</v>
      </c>
    </row>
    <row r="13" spans="2:11" ht="18" customHeight="1">
      <c r="B13" s="124" t="s">
        <v>70</v>
      </c>
      <c r="C13" s="128">
        <v>142097580.99400002</v>
      </c>
      <c r="D13" s="128">
        <v>197401563.778</v>
      </c>
      <c r="E13" s="128">
        <v>247923905.24000001</v>
      </c>
      <c r="F13" s="128">
        <v>295244261.50999999</v>
      </c>
      <c r="G13" s="128">
        <v>431221549.86999995</v>
      </c>
      <c r="H13" s="128">
        <v>602814703.6099999</v>
      </c>
      <c r="I13" s="128">
        <v>787491435.97000003</v>
      </c>
      <c r="J13" s="128">
        <v>1180225887.6400001</v>
      </c>
      <c r="K13" s="128">
        <v>966836352.7809999</v>
      </c>
    </row>
    <row r="14" spans="2:11" ht="21.95" customHeight="1">
      <c r="B14" s="129" t="s">
        <v>45</v>
      </c>
      <c r="C14" s="6">
        <f>SUM(C8:C13)</f>
        <v>1165991455.7999997</v>
      </c>
      <c r="D14" s="6">
        <f t="shared" ref="D14:K14" si="0">SUM(D8:D13)</f>
        <v>1648752205.3899999</v>
      </c>
      <c r="E14" s="6">
        <f t="shared" si="0"/>
        <v>2048995155.2769997</v>
      </c>
      <c r="F14" s="6">
        <f t="shared" si="0"/>
        <v>2583906525.5600004</v>
      </c>
      <c r="G14" s="6">
        <f t="shared" si="0"/>
        <v>3324757141.8800001</v>
      </c>
      <c r="H14" s="6">
        <f t="shared" si="0"/>
        <v>4534475171.5500002</v>
      </c>
      <c r="I14" s="6">
        <f t="shared" si="0"/>
        <v>6006045161.5100002</v>
      </c>
      <c r="J14" s="6">
        <f t="shared" si="0"/>
        <v>8860405015.3500004</v>
      </c>
      <c r="K14" s="6">
        <f t="shared" si="0"/>
        <v>7923243956.3949995</v>
      </c>
    </row>
    <row r="16" spans="2:11">
      <c r="B16" s="130" t="s">
        <v>71</v>
      </c>
    </row>
    <row r="17" spans="2:2">
      <c r="B17" s="130" t="s">
        <v>72</v>
      </c>
    </row>
  </sheetData>
  <mergeCells count="2">
    <mergeCell ref="B6:D6"/>
    <mergeCell ref="B5:K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20"/>
  <sheetViews>
    <sheetView workbookViewId="0">
      <selection activeCell="M11" sqref="M11"/>
    </sheetView>
  </sheetViews>
  <sheetFormatPr baseColWidth="10" defaultRowHeight="15"/>
  <cols>
    <col min="1" max="1" width="1.7109375" customWidth="1"/>
    <col min="2" max="2" width="18.28515625" style="125" customWidth="1"/>
    <col min="3" max="11" width="25.7109375" customWidth="1"/>
  </cols>
  <sheetData>
    <row r="2" spans="2:11" ht="18.75">
      <c r="B2" s="51" t="s">
        <v>65</v>
      </c>
      <c r="E2" s="50" t="s">
        <v>77</v>
      </c>
    </row>
    <row r="5" spans="2:11" ht="30" customHeight="1">
      <c r="B5" s="148" t="s">
        <v>46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1">
      <c r="C6" s="122" t="s">
        <v>14</v>
      </c>
      <c r="D6" s="122"/>
    </row>
    <row r="7" spans="2:11" ht="54.95" customHeight="1">
      <c r="B7" s="29" t="s">
        <v>1</v>
      </c>
      <c r="C7" s="123">
        <v>2012</v>
      </c>
      <c r="D7" s="123">
        <v>2013</v>
      </c>
      <c r="E7" s="123">
        <v>2014</v>
      </c>
      <c r="F7" s="123">
        <v>2015</v>
      </c>
      <c r="G7" s="123">
        <v>2016</v>
      </c>
      <c r="H7" s="123">
        <v>2017</v>
      </c>
      <c r="I7" s="123">
        <v>2018</v>
      </c>
      <c r="J7" s="123">
        <v>2019</v>
      </c>
      <c r="K7" s="123">
        <v>2020</v>
      </c>
    </row>
    <row r="8" spans="2:11" ht="18" customHeight="1">
      <c r="B8" s="124" t="s">
        <v>33</v>
      </c>
      <c r="C8" s="127">
        <v>93053218</v>
      </c>
      <c r="D8" s="127">
        <v>135045479.19</v>
      </c>
      <c r="E8" s="127">
        <v>173682104.19</v>
      </c>
      <c r="F8" s="127">
        <v>183146473.13000003</v>
      </c>
      <c r="G8" s="127">
        <v>234991355.67000002</v>
      </c>
      <c r="H8" s="127">
        <v>326058273.89999998</v>
      </c>
      <c r="I8" s="127">
        <v>475165898.43000001</v>
      </c>
      <c r="J8" s="127">
        <v>624801012.17999995</v>
      </c>
      <c r="K8" s="127">
        <v>887894241.25</v>
      </c>
    </row>
    <row r="9" spans="2:11" ht="18" customHeight="1">
      <c r="B9" s="126" t="s">
        <v>34</v>
      </c>
      <c r="C9" s="128">
        <v>83615681.780000001</v>
      </c>
      <c r="D9" s="128">
        <v>123747100.92</v>
      </c>
      <c r="E9" s="128">
        <v>170691871.23699999</v>
      </c>
      <c r="F9" s="128">
        <v>215298311.63</v>
      </c>
      <c r="G9" s="128">
        <v>271235321</v>
      </c>
      <c r="H9" s="128">
        <v>326748404.93000001</v>
      </c>
      <c r="I9" s="128">
        <v>484716655.16999996</v>
      </c>
      <c r="J9" s="128">
        <v>634318841.96000004</v>
      </c>
      <c r="K9" s="128">
        <v>828196581.31999993</v>
      </c>
    </row>
    <row r="10" spans="2:11" ht="18" customHeight="1">
      <c r="B10" s="124" t="s">
        <v>35</v>
      </c>
      <c r="C10" s="127">
        <v>107558801.52</v>
      </c>
      <c r="D10" s="127">
        <v>148626673.41999999</v>
      </c>
      <c r="E10" s="127">
        <v>175434104.43000001</v>
      </c>
      <c r="F10" s="127">
        <v>253722016.00999999</v>
      </c>
      <c r="G10" s="127">
        <v>311997249</v>
      </c>
      <c r="H10" s="127">
        <v>402724864.41999996</v>
      </c>
      <c r="I10" s="127">
        <v>507812579.08000004</v>
      </c>
      <c r="J10" s="127">
        <v>758960510.50999975</v>
      </c>
      <c r="K10" s="127">
        <v>815394185.76999998</v>
      </c>
    </row>
    <row r="11" spans="2:11" ht="18" customHeight="1">
      <c r="B11" s="124" t="s">
        <v>36</v>
      </c>
      <c r="C11" s="128">
        <v>84357533.129999995</v>
      </c>
      <c r="D11" s="128">
        <v>128291640.74000001</v>
      </c>
      <c r="E11" s="128">
        <v>149076186.07999998</v>
      </c>
      <c r="F11" s="128">
        <v>209244928.51000002</v>
      </c>
      <c r="G11" s="128">
        <v>258649173.44</v>
      </c>
      <c r="H11" s="128">
        <v>431096195.15999997</v>
      </c>
      <c r="I11" s="128">
        <v>427885116.69000006</v>
      </c>
      <c r="J11" s="128">
        <v>773902202.31000006</v>
      </c>
      <c r="K11" s="128">
        <v>861718810.96999979</v>
      </c>
    </row>
    <row r="12" spans="2:11" ht="18" customHeight="1">
      <c r="B12" s="124" t="s">
        <v>37</v>
      </c>
      <c r="C12" s="127">
        <v>92345216.579999998</v>
      </c>
      <c r="D12" s="127">
        <v>130360842.53</v>
      </c>
      <c r="E12" s="127">
        <v>155378235.94000003</v>
      </c>
      <c r="F12" s="127">
        <v>212803545.19999999</v>
      </c>
      <c r="G12" s="127">
        <v>252446063</v>
      </c>
      <c r="H12" s="127">
        <v>337035197.95999998</v>
      </c>
      <c r="I12" s="127">
        <v>473061429.61000001</v>
      </c>
      <c r="J12" s="127">
        <v>679813750.45000005</v>
      </c>
      <c r="K12" s="127">
        <v>926354484.51999998</v>
      </c>
    </row>
    <row r="13" spans="2:11" ht="18" customHeight="1">
      <c r="B13" s="124" t="s">
        <v>38</v>
      </c>
      <c r="C13" s="128">
        <v>89985825.019999996</v>
      </c>
      <c r="D13" s="128">
        <v>134632252.89999998</v>
      </c>
      <c r="E13" s="128">
        <v>155564931.05000001</v>
      </c>
      <c r="F13" s="128">
        <v>207394303.23999998</v>
      </c>
      <c r="G13" s="128">
        <v>244867727.49000001</v>
      </c>
      <c r="H13" s="128">
        <v>347040141.88999999</v>
      </c>
      <c r="I13" s="128">
        <v>471786599.22000003</v>
      </c>
      <c r="J13" s="128">
        <v>723341155.8499999</v>
      </c>
      <c r="K13" s="128">
        <v>868021054.21999991</v>
      </c>
    </row>
    <row r="14" spans="2:11" ht="18" customHeight="1">
      <c r="B14" s="124" t="s">
        <v>39</v>
      </c>
      <c r="C14" s="127">
        <v>99408193.699999988</v>
      </c>
      <c r="D14" s="127">
        <v>140183870.74000001</v>
      </c>
      <c r="E14" s="127">
        <v>167455870.07999992</v>
      </c>
      <c r="F14" s="127">
        <v>220610391.05000001</v>
      </c>
      <c r="G14" s="127">
        <v>280794807.10000002</v>
      </c>
      <c r="H14" s="127">
        <v>367932365.94999999</v>
      </c>
      <c r="I14" s="127">
        <v>489632003.91999996</v>
      </c>
      <c r="J14" s="127">
        <v>701468332.30999994</v>
      </c>
      <c r="K14" s="127">
        <v>902534257.64499998</v>
      </c>
    </row>
    <row r="15" spans="2:11" ht="18" customHeight="1">
      <c r="B15" s="124" t="s">
        <v>40</v>
      </c>
      <c r="C15" s="128">
        <v>103435403.22999999</v>
      </c>
      <c r="D15" s="128">
        <v>163409068.56</v>
      </c>
      <c r="E15" s="128">
        <v>186573977.13</v>
      </c>
      <c r="F15" s="128">
        <v>214534199.12</v>
      </c>
      <c r="G15" s="128">
        <v>304751596.35000002</v>
      </c>
      <c r="H15" s="128">
        <v>377368836.86000001</v>
      </c>
      <c r="I15" s="128">
        <v>515125629.24000001</v>
      </c>
      <c r="J15" s="128">
        <v>787233583.19000006</v>
      </c>
      <c r="K15" s="128">
        <v>924316050.13999999</v>
      </c>
    </row>
    <row r="16" spans="2:11" ht="18" customHeight="1">
      <c r="B16" s="124" t="s">
        <v>41</v>
      </c>
      <c r="C16" s="127">
        <v>96985719.5</v>
      </c>
      <c r="D16" s="127">
        <v>138404191.80000001</v>
      </c>
      <c r="E16" s="127">
        <v>171676418.88000003</v>
      </c>
      <c r="F16" s="127">
        <v>214924343.78</v>
      </c>
      <c r="G16" s="127">
        <v>287396434.56</v>
      </c>
      <c r="H16" s="127">
        <v>397273064.88</v>
      </c>
      <c r="I16" s="127">
        <v>519439161.48000002</v>
      </c>
      <c r="J16" s="127">
        <v>769264128.11000001</v>
      </c>
      <c r="K16" s="127">
        <v>908828172.30999982</v>
      </c>
    </row>
    <row r="17" spans="2:11" ht="18" customHeight="1">
      <c r="B17" s="124" t="s">
        <v>42</v>
      </c>
      <c r="C17" s="128">
        <v>100148067.81999999</v>
      </c>
      <c r="D17" s="128">
        <v>133917047.47000001</v>
      </c>
      <c r="E17" s="128">
        <v>178411000.19</v>
      </c>
      <c r="F17" s="128">
        <v>212522494.07000026</v>
      </c>
      <c r="G17" s="128">
        <v>279068116.17000002</v>
      </c>
      <c r="H17" s="128">
        <v>406799420.68000001</v>
      </c>
      <c r="I17" s="128">
        <v>553435307.71000004</v>
      </c>
      <c r="J17" s="128">
        <v>773885855.1500001</v>
      </c>
      <c r="K17" s="128"/>
    </row>
    <row r="18" spans="2:11" ht="18" customHeight="1">
      <c r="B18" s="124" t="s">
        <v>43</v>
      </c>
      <c r="C18" s="127">
        <v>110286391.72</v>
      </c>
      <c r="D18" s="127">
        <v>136031477.38</v>
      </c>
      <c r="E18" s="127">
        <v>183802698.44</v>
      </c>
      <c r="F18" s="127">
        <v>219945235.21000004</v>
      </c>
      <c r="G18" s="127">
        <v>294087388.65999997</v>
      </c>
      <c r="H18" s="127">
        <v>406812727.0999999</v>
      </c>
      <c r="I18" s="127">
        <v>555789894.17000008</v>
      </c>
      <c r="J18" s="127">
        <v>848534842.99000001</v>
      </c>
      <c r="K18" s="127"/>
    </row>
    <row r="19" spans="2:11" ht="18" customHeight="1">
      <c r="B19" s="124" t="s">
        <v>44</v>
      </c>
      <c r="C19" s="128">
        <v>104811403.80000003</v>
      </c>
      <c r="D19" s="128">
        <v>136102559.74000001</v>
      </c>
      <c r="E19" s="128">
        <v>181247757.62999991</v>
      </c>
      <c r="F19" s="128">
        <v>219760284.60999998</v>
      </c>
      <c r="G19" s="128">
        <v>304471909.44</v>
      </c>
      <c r="H19" s="128">
        <v>407585677.81999999</v>
      </c>
      <c r="I19" s="128">
        <v>532194886.79000008</v>
      </c>
      <c r="J19" s="128">
        <v>784880800.33999991</v>
      </c>
      <c r="K19" s="128"/>
    </row>
    <row r="20" spans="2:11" ht="21.95" customHeight="1">
      <c r="B20" s="129" t="s">
        <v>45</v>
      </c>
      <c r="C20" s="6">
        <f>+SUM(C8:C19)</f>
        <v>1165991455.8</v>
      </c>
      <c r="D20" s="6">
        <f t="shared" ref="D20:K20" si="0">+SUM(D8:D19)</f>
        <v>1648752205.3900001</v>
      </c>
      <c r="E20" s="6">
        <f t="shared" si="0"/>
        <v>2048995155.2770002</v>
      </c>
      <c r="F20" s="6">
        <f t="shared" si="0"/>
        <v>2583906525.5599999</v>
      </c>
      <c r="G20" s="6">
        <f t="shared" si="0"/>
        <v>3324757141.8800001</v>
      </c>
      <c r="H20" s="6">
        <f t="shared" si="0"/>
        <v>4534475171.5499992</v>
      </c>
      <c r="I20" s="6">
        <f t="shared" si="0"/>
        <v>6006045161.5100002</v>
      </c>
      <c r="J20" s="6">
        <f t="shared" si="0"/>
        <v>8860405015.3500004</v>
      </c>
      <c r="K20" s="6">
        <f t="shared" si="0"/>
        <v>7923257838.1449995</v>
      </c>
    </row>
  </sheetData>
  <mergeCells count="1">
    <mergeCell ref="B5:K5"/>
  </mergeCells>
  <phoneticPr fontId="1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"/>
  <sheetViews>
    <sheetView workbookViewId="0">
      <selection activeCell="F10" sqref="F10"/>
    </sheetView>
  </sheetViews>
  <sheetFormatPr baseColWidth="10" defaultRowHeight="15"/>
  <cols>
    <col min="1" max="1" width="1.7109375" customWidth="1"/>
    <col min="2" max="2" width="14.140625" customWidth="1"/>
    <col min="3" max="3" width="19.5703125" customWidth="1"/>
    <col min="4" max="4" width="15" bestFit="1" customWidth="1"/>
    <col min="5" max="5" width="17.42578125" customWidth="1"/>
    <col min="6" max="6" width="17.5703125" customWidth="1"/>
    <col min="7" max="7" width="17.7109375" customWidth="1"/>
    <col min="8" max="8" width="15.5703125" customWidth="1"/>
    <col min="9" max="9" width="20.42578125" customWidth="1"/>
    <col min="10" max="10" width="22.5703125" customWidth="1"/>
  </cols>
  <sheetData>
    <row r="1" spans="2:22">
      <c r="V1" s="16"/>
    </row>
    <row r="2" spans="2:22" ht="18.75">
      <c r="B2" s="51" t="s">
        <v>65</v>
      </c>
      <c r="E2" s="50" t="s">
        <v>77</v>
      </c>
      <c r="V2" s="16"/>
    </row>
    <row r="3" spans="2:22">
      <c r="V3" s="16"/>
    </row>
    <row r="5" spans="2:22" s="1" customFormat="1" ht="30" customHeight="1">
      <c r="B5" s="146" t="s">
        <v>0</v>
      </c>
      <c r="C5" s="147"/>
      <c r="D5" s="147"/>
      <c r="E5" s="147"/>
      <c r="F5" s="147"/>
      <c r="G5" s="147"/>
      <c r="H5" s="147"/>
      <c r="I5" s="147"/>
      <c r="J5" s="147"/>
    </row>
    <row r="6" spans="2:22">
      <c r="B6" s="145" t="s">
        <v>14</v>
      </c>
      <c r="C6" s="145"/>
      <c r="D6" s="145"/>
    </row>
    <row r="7" spans="2:22" ht="54.95" customHeight="1">
      <c r="B7" s="29" t="s">
        <v>1</v>
      </c>
      <c r="C7" s="29" t="s">
        <v>2</v>
      </c>
      <c r="D7" s="29" t="s">
        <v>3</v>
      </c>
      <c r="E7" s="29" t="s">
        <v>4</v>
      </c>
      <c r="F7" s="29" t="s">
        <v>5</v>
      </c>
      <c r="G7" s="30" t="s">
        <v>6</v>
      </c>
      <c r="H7" s="31" t="s">
        <v>9</v>
      </c>
      <c r="I7" s="27" t="s">
        <v>31</v>
      </c>
      <c r="J7" s="28" t="s">
        <v>7</v>
      </c>
    </row>
    <row r="8" spans="2:22" ht="15.75">
      <c r="B8" s="32">
        <v>43831</v>
      </c>
      <c r="C8" s="36">
        <v>625861263.73000002</v>
      </c>
      <c r="D8" s="36">
        <v>31303446.59</v>
      </c>
      <c r="E8" s="36">
        <v>49855479.93</v>
      </c>
      <c r="F8" s="36">
        <v>62723994.210000001</v>
      </c>
      <c r="G8" s="36">
        <v>0</v>
      </c>
      <c r="H8" s="37">
        <f t="shared" ref="H8:H16" si="0">+C8+D8+E8+F8+G8</f>
        <v>769744184.46000004</v>
      </c>
      <c r="I8" s="36">
        <v>118150056.79000001</v>
      </c>
      <c r="J8" s="38">
        <f t="shared" ref="J8:J16" si="1">+H8+I8</f>
        <v>887894241.25</v>
      </c>
    </row>
    <row r="9" spans="2:22" ht="15.75">
      <c r="B9" s="33">
        <v>43862</v>
      </c>
      <c r="C9" s="39">
        <v>539633581.53999996</v>
      </c>
      <c r="D9" s="39">
        <v>75606776.299999997</v>
      </c>
      <c r="E9" s="39">
        <v>46258065.840000004</v>
      </c>
      <c r="F9" s="39">
        <v>59232990.299999997</v>
      </c>
      <c r="G9" s="39">
        <v>42650.12</v>
      </c>
      <c r="H9" s="40">
        <f t="shared" si="0"/>
        <v>720774064.0999999</v>
      </c>
      <c r="I9" s="39">
        <v>107422517.22</v>
      </c>
      <c r="J9" s="41">
        <f t="shared" si="1"/>
        <v>828196581.31999993</v>
      </c>
    </row>
    <row r="10" spans="2:22" ht="15.75">
      <c r="B10" s="32">
        <v>43891</v>
      </c>
      <c r="C10" s="36">
        <v>558646638.80999994</v>
      </c>
      <c r="D10" s="36">
        <v>57476178.490000002</v>
      </c>
      <c r="E10" s="36">
        <v>86747799.400000006</v>
      </c>
      <c r="F10" s="36">
        <v>53654094.329999998</v>
      </c>
      <c r="G10" s="36">
        <v>30021.1</v>
      </c>
      <c r="H10" s="37">
        <f t="shared" si="0"/>
        <v>756554732.13</v>
      </c>
      <c r="I10" s="36">
        <v>58839453.650000006</v>
      </c>
      <c r="J10" s="38">
        <f t="shared" si="1"/>
        <v>815394185.77999997</v>
      </c>
    </row>
    <row r="11" spans="2:22" ht="15.75">
      <c r="B11" s="32">
        <v>43922</v>
      </c>
      <c r="C11" s="39">
        <v>580521671</v>
      </c>
      <c r="D11" s="39">
        <v>60702086.640000008</v>
      </c>
      <c r="E11" s="39">
        <v>74189763.079999998</v>
      </c>
      <c r="F11" s="39">
        <v>44254413.689999983</v>
      </c>
      <c r="G11" s="39">
        <v>0</v>
      </c>
      <c r="H11" s="40">
        <f t="shared" si="0"/>
        <v>759667934.40999997</v>
      </c>
      <c r="I11" s="39">
        <v>102050877</v>
      </c>
      <c r="J11" s="41">
        <f t="shared" si="1"/>
        <v>861718811.40999997</v>
      </c>
    </row>
    <row r="12" spans="2:22" ht="15.75">
      <c r="B12" s="32">
        <v>43952</v>
      </c>
      <c r="C12" s="36">
        <v>532342580.46999997</v>
      </c>
      <c r="D12" s="36">
        <v>55278337.450000003</v>
      </c>
      <c r="E12" s="36">
        <v>178196639.42000005</v>
      </c>
      <c r="F12" s="36">
        <v>48014256.899999999</v>
      </c>
      <c r="G12" s="36">
        <v>114984</v>
      </c>
      <c r="H12" s="37">
        <f t="shared" si="0"/>
        <v>813946798.24000001</v>
      </c>
      <c r="I12" s="36">
        <v>112407686.28</v>
      </c>
      <c r="J12" s="38">
        <f t="shared" si="1"/>
        <v>926354484.51999998</v>
      </c>
    </row>
    <row r="13" spans="2:22" ht="15.75">
      <c r="B13" s="32">
        <v>43983</v>
      </c>
      <c r="C13" s="39">
        <v>554626175.97000003</v>
      </c>
      <c r="D13" s="39">
        <v>39798907.280000009</v>
      </c>
      <c r="E13" s="39">
        <v>98690225.819999993</v>
      </c>
      <c r="F13" s="39">
        <v>61729561.789999999</v>
      </c>
      <c r="G13" s="39">
        <v>38328</v>
      </c>
      <c r="H13" s="40">
        <f t="shared" si="0"/>
        <v>754883198.8599999</v>
      </c>
      <c r="I13" s="39">
        <v>113137855.36000001</v>
      </c>
      <c r="J13" s="41">
        <f t="shared" si="1"/>
        <v>868021054.21999991</v>
      </c>
    </row>
    <row r="14" spans="2:22" ht="15.75">
      <c r="B14" s="32">
        <v>44013</v>
      </c>
      <c r="C14" s="36">
        <v>588249914.92999995</v>
      </c>
      <c r="D14" s="36">
        <v>39105581.859999999</v>
      </c>
      <c r="E14" s="36">
        <v>101249802.09400001</v>
      </c>
      <c r="F14" s="36">
        <v>57241048.090000004</v>
      </c>
      <c r="G14" s="36">
        <v>49160.160000000003</v>
      </c>
      <c r="H14" s="37">
        <f t="shared" si="0"/>
        <v>785895507.13399994</v>
      </c>
      <c r="I14" s="36">
        <v>116638750.51100001</v>
      </c>
      <c r="J14" s="38">
        <f t="shared" si="1"/>
        <v>902534257.64499998</v>
      </c>
    </row>
    <row r="15" spans="2:22" ht="15.75">
      <c r="B15" s="32">
        <v>44044</v>
      </c>
      <c r="C15" s="39">
        <v>609719541.46999991</v>
      </c>
      <c r="D15" s="39">
        <v>40009548.089999996</v>
      </c>
      <c r="E15" s="39">
        <v>91091852.930000022</v>
      </c>
      <c r="F15" s="39">
        <v>64317009.849999994</v>
      </c>
      <c r="G15" s="39">
        <v>0</v>
      </c>
      <c r="H15" s="40">
        <f t="shared" si="0"/>
        <v>805137952.34000003</v>
      </c>
      <c r="I15" s="39">
        <v>119178097.8</v>
      </c>
      <c r="J15" s="41">
        <f t="shared" si="1"/>
        <v>924316050.13999999</v>
      </c>
    </row>
    <row r="16" spans="2:22" ht="15.75">
      <c r="B16" s="32">
        <v>44075</v>
      </c>
      <c r="C16" s="36">
        <v>616503212.44999993</v>
      </c>
      <c r="D16" s="36">
        <v>32334449.689999998</v>
      </c>
      <c r="E16" s="36">
        <v>78706756.210000008</v>
      </c>
      <c r="F16" s="36">
        <v>62234367.789999992</v>
      </c>
      <c r="G16" s="36">
        <v>38328</v>
      </c>
      <c r="H16" s="37">
        <f t="shared" si="0"/>
        <v>789817114.13999987</v>
      </c>
      <c r="I16" s="36">
        <v>119011058.17</v>
      </c>
      <c r="J16" s="38">
        <f t="shared" si="1"/>
        <v>908828172.30999982</v>
      </c>
    </row>
    <row r="17" spans="2:10" ht="15.75">
      <c r="B17" s="32">
        <v>44105</v>
      </c>
      <c r="C17" s="39"/>
      <c r="D17" s="39"/>
      <c r="E17" s="39"/>
      <c r="F17" s="39"/>
      <c r="G17" s="39"/>
      <c r="H17" s="40"/>
      <c r="I17" s="39"/>
      <c r="J17" s="41"/>
    </row>
    <row r="18" spans="2:10" ht="15.75">
      <c r="B18" s="32">
        <v>44136</v>
      </c>
      <c r="C18" s="36"/>
      <c r="D18" s="36"/>
      <c r="E18" s="36"/>
      <c r="F18" s="36"/>
      <c r="G18" s="36"/>
      <c r="H18" s="37"/>
      <c r="I18" s="36"/>
      <c r="J18" s="38"/>
    </row>
    <row r="19" spans="2:10" ht="15.75">
      <c r="B19" s="32">
        <v>44166</v>
      </c>
      <c r="C19" s="39"/>
      <c r="D19" s="39"/>
      <c r="E19" s="39"/>
      <c r="F19" s="39"/>
      <c r="G19" s="39"/>
      <c r="H19" s="40"/>
      <c r="I19" s="39"/>
      <c r="J19" s="41"/>
    </row>
    <row r="20" spans="2:10" ht="35.1" customHeight="1">
      <c r="B20" s="34" t="s">
        <v>32</v>
      </c>
      <c r="C20" s="37">
        <f t="shared" ref="C20:J20" si="2">SUM(C8:C19)</f>
        <v>5206104580.3699989</v>
      </c>
      <c r="D20" s="37">
        <f t="shared" si="2"/>
        <v>431615312.39000005</v>
      </c>
      <c r="E20" s="37">
        <f t="shared" si="2"/>
        <v>804986384.72400022</v>
      </c>
      <c r="F20" s="37">
        <f t="shared" si="2"/>
        <v>513401736.94999993</v>
      </c>
      <c r="G20" s="37">
        <f t="shared" si="2"/>
        <v>313471.38</v>
      </c>
      <c r="H20" s="42">
        <f t="shared" si="2"/>
        <v>6956421485.8139992</v>
      </c>
      <c r="I20" s="37">
        <f t="shared" si="2"/>
        <v>966836352.7809999</v>
      </c>
      <c r="J20" s="43">
        <f t="shared" si="2"/>
        <v>7923257838.5950003</v>
      </c>
    </row>
    <row r="21" spans="2:10" ht="27" customHeight="1">
      <c r="B21" s="35" t="s">
        <v>8</v>
      </c>
      <c r="C21" s="44">
        <f>+C20*100/$J$20</f>
        <v>65.706615718228051</v>
      </c>
      <c r="D21" s="44">
        <f>+D20*100/$J$20</f>
        <v>5.4474475169488707</v>
      </c>
      <c r="E21" s="44">
        <f>+E20*100/$J$20</f>
        <v>10.159790342841415</v>
      </c>
      <c r="F21" s="44">
        <f>+F20*100/$J$20</f>
        <v>6.4796797909209456</v>
      </c>
      <c r="G21" s="44">
        <f>+G20*100/$J$20</f>
        <v>3.9563445540425155E-3</v>
      </c>
      <c r="H21" s="45">
        <f>+H20/J20*100</f>
        <v>87.79748971349332</v>
      </c>
      <c r="I21" s="44">
        <f>+I20*100/$J$20</f>
        <v>12.202510286506657</v>
      </c>
      <c r="J21" s="46">
        <f>+J20*100/$J$20</f>
        <v>100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5.5">
      <c r="B23" s="47" t="s">
        <v>10</v>
      </c>
      <c r="C23" s="44">
        <f t="shared" ref="C23:J23" si="3">+AVERAGE(C8:C19)</f>
        <v>578456064.48555541</v>
      </c>
      <c r="D23" s="44">
        <f t="shared" si="3"/>
        <v>47957256.932222225</v>
      </c>
      <c r="E23" s="44">
        <f t="shared" si="3"/>
        <v>89442931.636000022</v>
      </c>
      <c r="F23" s="44">
        <f t="shared" si="3"/>
        <v>57044637.438888878</v>
      </c>
      <c r="G23" s="44">
        <f t="shared" si="3"/>
        <v>34830.153333333335</v>
      </c>
      <c r="H23" s="48">
        <f t="shared" si="3"/>
        <v>772935720.64599991</v>
      </c>
      <c r="I23" s="49">
        <f t="shared" si="3"/>
        <v>107426261.4201111</v>
      </c>
      <c r="J23" s="43">
        <f t="shared" si="3"/>
        <v>880361982.06611109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2"/>
  <sheetViews>
    <sheetView topLeftCell="A7" workbookViewId="0">
      <selection activeCell="E17" sqref="E17"/>
    </sheetView>
  </sheetViews>
  <sheetFormatPr baseColWidth="10" defaultRowHeight="15"/>
  <cols>
    <col min="1" max="1" width="1.7109375" customWidth="1"/>
    <col min="3" max="3" width="23.85546875" customWidth="1"/>
    <col min="4" max="5" width="18.7109375" customWidth="1"/>
  </cols>
  <sheetData>
    <row r="1" spans="2:21">
      <c r="U1" s="16"/>
    </row>
    <row r="2" spans="2:21" ht="18.75">
      <c r="B2" s="51" t="s">
        <v>65</v>
      </c>
      <c r="E2" s="50" t="s">
        <v>77</v>
      </c>
      <c r="U2" s="16"/>
    </row>
    <row r="3" spans="2:21">
      <c r="U3" s="16"/>
    </row>
    <row r="6" spans="2:21" ht="30" customHeight="1">
      <c r="B6" s="148" t="s">
        <v>13</v>
      </c>
      <c r="C6" s="148"/>
      <c r="D6" s="148"/>
      <c r="E6" s="148"/>
    </row>
    <row r="7" spans="2:21" ht="15" customHeight="1">
      <c r="B7" s="149" t="s">
        <v>15</v>
      </c>
      <c r="C7" s="149"/>
      <c r="D7" s="149"/>
      <c r="E7" s="149"/>
    </row>
    <row r="8" spans="2:21" ht="54.95" customHeight="1">
      <c r="B8" s="29" t="s">
        <v>1</v>
      </c>
      <c r="C8" s="58" t="s">
        <v>7</v>
      </c>
      <c r="D8" s="53" t="s">
        <v>11</v>
      </c>
      <c r="E8" s="53" t="s">
        <v>12</v>
      </c>
    </row>
    <row r="9" spans="2:21" ht="15.75">
      <c r="B9" s="32">
        <v>43831</v>
      </c>
      <c r="C9" s="3">
        <v>887894241.25</v>
      </c>
      <c r="D9" s="4">
        <v>13.12</v>
      </c>
      <c r="E9" s="4">
        <v>42.11</v>
      </c>
    </row>
    <row r="10" spans="2:21" ht="15.75">
      <c r="B10" s="33">
        <v>43862</v>
      </c>
      <c r="C10" s="54">
        <v>828196581.31999993</v>
      </c>
      <c r="D10" s="55">
        <f>+(C10-C9)/C9*100</f>
        <v>-6.7235102061205154</v>
      </c>
      <c r="E10" s="62">
        <v>30.56</v>
      </c>
    </row>
    <row r="11" spans="2:21" ht="15.75">
      <c r="B11" s="32">
        <v>43891</v>
      </c>
      <c r="C11" s="3">
        <v>815380303.57999992</v>
      </c>
      <c r="D11" s="4">
        <f t="shared" ref="D11:D15" si="0">+(C11-C10)/C10*100</f>
        <v>-1.5474922293899249</v>
      </c>
      <c r="E11" s="4">
        <v>7.43</v>
      </c>
    </row>
    <row r="12" spans="2:21" ht="15.75">
      <c r="B12" s="32">
        <v>43922</v>
      </c>
      <c r="C12" s="54">
        <v>861718811.40999997</v>
      </c>
      <c r="D12" s="55">
        <f t="shared" si="0"/>
        <v>5.6830545975352473</v>
      </c>
      <c r="E12" s="62">
        <v>11.347248838144978</v>
      </c>
    </row>
    <row r="13" spans="2:21" ht="15.75">
      <c r="B13" s="32">
        <v>43952</v>
      </c>
      <c r="C13" s="3">
        <v>926354484.51999998</v>
      </c>
      <c r="D13" s="4">
        <f t="shared" si="0"/>
        <v>7.5007847402378216</v>
      </c>
      <c r="E13" s="4">
        <v>36.270000000000003</v>
      </c>
    </row>
    <row r="14" spans="2:21" ht="15.75">
      <c r="B14" s="32">
        <v>43983</v>
      </c>
      <c r="C14" s="54">
        <v>868021054.21999991</v>
      </c>
      <c r="D14" s="55">
        <f t="shared" si="0"/>
        <v>-6.2970959038673113</v>
      </c>
      <c r="E14" s="62">
        <v>20</v>
      </c>
    </row>
    <row r="15" spans="2:21" ht="15.75">
      <c r="B15" s="32">
        <v>44013</v>
      </c>
      <c r="C15" s="3">
        <v>902534257.64499998</v>
      </c>
      <c r="D15" s="4">
        <f t="shared" si="0"/>
        <v>3.9760790659638423</v>
      </c>
      <c r="E15" s="4">
        <v>28.66</v>
      </c>
    </row>
    <row r="16" spans="2:21" ht="15.75">
      <c r="B16" s="32">
        <v>44044</v>
      </c>
      <c r="C16" s="54">
        <v>924316050.13999999</v>
      </c>
      <c r="D16" s="62">
        <f>0.0241340340385922*100</f>
        <v>2.41340340385922</v>
      </c>
      <c r="E16" s="62">
        <f>0.174131883950529*100</f>
        <v>17.413188395052899</v>
      </c>
    </row>
    <row r="17" spans="2:5" ht="15.75">
      <c r="B17" s="32">
        <v>44075</v>
      </c>
      <c r="C17" s="3">
        <v>908828172.30999982</v>
      </c>
      <c r="D17" s="4">
        <f>-0.0167560412130183*100</f>
        <v>-1.67560412130183</v>
      </c>
      <c r="E17" s="4">
        <v>18.142538966803766</v>
      </c>
    </row>
    <row r="18" spans="2:5" ht="15.75">
      <c r="B18" s="32">
        <v>44105</v>
      </c>
      <c r="C18" s="54"/>
      <c r="D18" s="55"/>
      <c r="E18" s="56"/>
    </row>
    <row r="19" spans="2:5" ht="15.75">
      <c r="B19" s="32">
        <v>44136</v>
      </c>
      <c r="C19" s="3"/>
      <c r="D19" s="4"/>
      <c r="E19" s="4"/>
    </row>
    <row r="20" spans="2:5" ht="15.75">
      <c r="B20" s="32">
        <v>44166</v>
      </c>
      <c r="C20" s="54"/>
      <c r="D20" s="55"/>
      <c r="E20" s="56"/>
    </row>
    <row r="21" spans="2:5" ht="35.1" customHeight="1">
      <c r="B21" s="52" t="s">
        <v>7</v>
      </c>
      <c r="C21" s="95">
        <f>SUM(C9:C20)</f>
        <v>7923243956.3949995</v>
      </c>
      <c r="D21" s="17"/>
      <c r="E21" s="18"/>
    </row>
    <row r="22" spans="2:5">
      <c r="C22" s="11"/>
      <c r="D22" s="11"/>
      <c r="E22" s="11"/>
    </row>
  </sheetData>
  <mergeCells count="2">
    <mergeCell ref="B6:E6"/>
    <mergeCell ref="B7:E7"/>
  </mergeCells>
  <conditionalFormatting sqref="D9:E9 C10 E11 C12 E13 E15 D17:E17 D19:E19 C14 C16 C18 C20">
    <cfRule type="cellIs" dxfId="90" priority="25" stopIfTrue="1" operator="lessThan">
      <formula>0</formula>
    </cfRule>
  </conditionalFormatting>
  <conditionalFormatting sqref="D10:E10 D18:E18 D20:E20 E12 E14 D16:E16">
    <cfRule type="cellIs" dxfId="89" priority="19" stopIfTrue="1" operator="lessThan">
      <formula>0</formula>
    </cfRule>
  </conditionalFormatting>
  <conditionalFormatting sqref="D12">
    <cfRule type="cellIs" dxfId="88" priority="6" stopIfTrue="1" operator="lessThan">
      <formula>0</formula>
    </cfRule>
  </conditionalFormatting>
  <conditionalFormatting sqref="D14">
    <cfRule type="cellIs" dxfId="87" priority="5" stopIfTrue="1" operator="lessThan">
      <formula>0</formula>
    </cfRule>
  </conditionalFormatting>
  <conditionalFormatting sqref="D13">
    <cfRule type="cellIs" dxfId="86" priority="4" stopIfTrue="1" operator="lessThan">
      <formula>0</formula>
    </cfRule>
  </conditionalFormatting>
  <conditionalFormatting sqref="D11">
    <cfRule type="cellIs" dxfId="85" priority="3" stopIfTrue="1" operator="lessThan">
      <formula>0</formula>
    </cfRule>
  </conditionalFormatting>
  <conditionalFormatting sqref="D15">
    <cfRule type="cellIs" dxfId="84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0"/>
  <sheetViews>
    <sheetView workbookViewId="0"/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6" width="17.7109375" customWidth="1"/>
    <col min="7" max="7" width="11.7109375" bestFit="1" customWidth="1"/>
    <col min="8" max="8" width="1.7109375" customWidth="1"/>
    <col min="9" max="10" width="17.7109375" customWidth="1"/>
    <col min="11" max="11" width="11.7109375" bestFit="1" customWidth="1"/>
  </cols>
  <sheetData>
    <row r="2" spans="1:11" ht="18.75">
      <c r="B2" s="51" t="s">
        <v>65</v>
      </c>
      <c r="E2" s="50" t="s">
        <v>77</v>
      </c>
    </row>
    <row r="4" spans="1:11" ht="30" customHeight="1">
      <c r="B4" s="152" t="s">
        <v>80</v>
      </c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5" customHeight="1">
      <c r="B5" s="149" t="s">
        <v>15</v>
      </c>
      <c r="C5" s="149"/>
      <c r="D5" s="149"/>
    </row>
    <row r="6" spans="1:11" ht="50.1" customHeight="1">
      <c r="B6" s="157" t="s">
        <v>16</v>
      </c>
      <c r="C6" s="158"/>
      <c r="D6" s="59" t="s">
        <v>81</v>
      </c>
      <c r="E6" s="60" t="s">
        <v>76</v>
      </c>
      <c r="F6" s="53" t="s">
        <v>23</v>
      </c>
      <c r="G6" s="53" t="s">
        <v>24</v>
      </c>
      <c r="I6" s="60" t="s">
        <v>82</v>
      </c>
      <c r="J6" s="53" t="s">
        <v>25</v>
      </c>
      <c r="K6" s="53" t="s">
        <v>26</v>
      </c>
    </row>
    <row r="7" spans="1:11" s="1" customFormat="1" ht="21.95" customHeight="1">
      <c r="B7" s="159" t="s">
        <v>17</v>
      </c>
      <c r="C7" s="160"/>
      <c r="D7" s="61">
        <f>+D8+D9</f>
        <v>616503212.44999993</v>
      </c>
      <c r="E7" s="61">
        <f>+E8+E9</f>
        <v>609719541.46999991</v>
      </c>
      <c r="F7" s="71">
        <f t="shared" ref="F7:F15" si="0">+D7-E7</f>
        <v>6783670.9800000191</v>
      </c>
      <c r="G7" s="55">
        <f t="shared" ref="G7:G15" si="1">+IFERROR(F7/E7*100,0)</f>
        <v>1.1125887426282854</v>
      </c>
      <c r="H7" s="63"/>
      <c r="I7" s="61">
        <f>+I8+I9</f>
        <v>506098746.87</v>
      </c>
      <c r="J7" s="61">
        <f>+J8+J9</f>
        <v>110404465.57999992</v>
      </c>
      <c r="K7" s="62">
        <f>+J7/I7*100</f>
        <v>21.814807142440756</v>
      </c>
    </row>
    <row r="8" spans="1:11" s="1" customFormat="1" ht="21.95" customHeight="1">
      <c r="B8" s="72"/>
      <c r="C8" s="57" t="s">
        <v>66</v>
      </c>
      <c r="D8" s="73">
        <v>182857610.02999997</v>
      </c>
      <c r="E8" s="74">
        <v>183414053.10999995</v>
      </c>
      <c r="F8" s="75">
        <f t="shared" si="0"/>
        <v>-556443.07999998331</v>
      </c>
      <c r="G8" s="64">
        <f t="shared" si="1"/>
        <v>-0.30338083182004844</v>
      </c>
      <c r="H8" s="64"/>
      <c r="I8" s="74">
        <v>157439173.12</v>
      </c>
      <c r="J8" s="74">
        <f t="shared" ref="J8:J16" si="2">+D8-I8</f>
        <v>25418436.909999967</v>
      </c>
      <c r="K8" s="64">
        <f t="shared" ref="K8:K18" si="3">+J8/I8*100</f>
        <v>16.144925310695108</v>
      </c>
    </row>
    <row r="9" spans="1:11" s="1" customFormat="1" ht="21.95" customHeight="1">
      <c r="B9" s="72"/>
      <c r="C9" s="57" t="s">
        <v>67</v>
      </c>
      <c r="D9" s="73">
        <v>433645602.41999996</v>
      </c>
      <c r="E9" s="74">
        <v>426305488.35999995</v>
      </c>
      <c r="F9" s="75">
        <f t="shared" si="0"/>
        <v>7340114.0600000024</v>
      </c>
      <c r="G9" s="65">
        <f t="shared" si="1"/>
        <v>1.7217967538343149</v>
      </c>
      <c r="H9" s="65"/>
      <c r="I9" s="74">
        <v>348659573.75</v>
      </c>
      <c r="J9" s="74">
        <f t="shared" si="2"/>
        <v>84986028.669999957</v>
      </c>
      <c r="K9" s="65">
        <f t="shared" si="3"/>
        <v>24.375073873903617</v>
      </c>
    </row>
    <row r="10" spans="1:11" s="1" customFormat="1" ht="21.95" customHeight="1">
      <c r="B10" s="159" t="s">
        <v>18</v>
      </c>
      <c r="C10" s="160"/>
      <c r="D10" s="61">
        <v>32334449.689999998</v>
      </c>
      <c r="E10" s="61">
        <v>40009548.089999996</v>
      </c>
      <c r="F10" s="71">
        <f t="shared" si="0"/>
        <v>-7675098.3999999985</v>
      </c>
      <c r="G10" s="55">
        <f t="shared" si="1"/>
        <v>-19.183166934890515</v>
      </c>
      <c r="H10" s="66"/>
      <c r="I10" s="61">
        <v>25260799.43</v>
      </c>
      <c r="J10" s="61">
        <f t="shared" si="2"/>
        <v>7073650.2599999979</v>
      </c>
      <c r="K10" s="62">
        <f t="shared" si="3"/>
        <v>28.002479809088126</v>
      </c>
    </row>
    <row r="11" spans="1:11" s="1" customFormat="1" ht="21.95" customHeight="1">
      <c r="B11" s="153" t="s">
        <v>19</v>
      </c>
      <c r="C11" s="154"/>
      <c r="D11" s="76">
        <v>78706756.210000008</v>
      </c>
      <c r="E11" s="77">
        <v>91091852.930000022</v>
      </c>
      <c r="F11" s="77">
        <f t="shared" si="0"/>
        <v>-12385096.720000014</v>
      </c>
      <c r="G11" s="67">
        <f t="shared" si="1"/>
        <v>-13.596272686995842</v>
      </c>
      <c r="H11" s="67"/>
      <c r="I11" s="78">
        <v>58526666.009999998</v>
      </c>
      <c r="J11" s="77">
        <f t="shared" si="2"/>
        <v>20180090.20000001</v>
      </c>
      <c r="K11" s="67">
        <f t="shared" si="3"/>
        <v>34.480163617302232</v>
      </c>
    </row>
    <row r="12" spans="1:11" s="1" customFormat="1" ht="21.95" customHeight="1">
      <c r="B12" s="159" t="s">
        <v>20</v>
      </c>
      <c r="C12" s="160"/>
      <c r="D12" s="61">
        <v>62234367.789999992</v>
      </c>
      <c r="E12" s="61">
        <v>64317009.849999994</v>
      </c>
      <c r="F12" s="79">
        <f t="shared" si="0"/>
        <v>-2082642.0600000024</v>
      </c>
      <c r="G12" s="62">
        <f t="shared" si="1"/>
        <v>-3.238089060510021</v>
      </c>
      <c r="H12" s="67"/>
      <c r="I12" s="61">
        <v>71359160.959999993</v>
      </c>
      <c r="J12" s="71">
        <f t="shared" si="2"/>
        <v>-9124793.1700000018</v>
      </c>
      <c r="K12" s="62">
        <f t="shared" si="3"/>
        <v>-12.787136293705665</v>
      </c>
    </row>
    <row r="13" spans="1:11" s="1" customFormat="1" ht="21.95" customHeight="1">
      <c r="B13" s="153" t="s">
        <v>21</v>
      </c>
      <c r="C13" s="154"/>
      <c r="D13" s="76">
        <v>38328</v>
      </c>
      <c r="E13" s="77">
        <v>49160.160000000003</v>
      </c>
      <c r="F13" s="78">
        <f t="shared" si="0"/>
        <v>-10832.160000000003</v>
      </c>
      <c r="G13" s="68">
        <f t="shared" si="1"/>
        <v>-22.034427878184289</v>
      </c>
      <c r="H13" s="67"/>
      <c r="I13" s="78">
        <v>50075.62</v>
      </c>
      <c r="J13" s="77">
        <f t="shared" si="2"/>
        <v>-11747.620000000003</v>
      </c>
      <c r="K13" s="68">
        <f t="shared" si="3"/>
        <v>-23.459759459793013</v>
      </c>
    </row>
    <row r="14" spans="1:11" s="1" customFormat="1" ht="21.95" customHeight="1">
      <c r="B14" s="155" t="s">
        <v>9</v>
      </c>
      <c r="C14" s="156"/>
      <c r="D14" s="81">
        <f>+D7+D10+D11+D12+D13</f>
        <v>789817114.13999987</v>
      </c>
      <c r="E14" s="81">
        <f>+E7+E10+E11+E12+E13</f>
        <v>805187112.5</v>
      </c>
      <c r="F14" s="82">
        <f t="shared" si="0"/>
        <v>-15369998.360000134</v>
      </c>
      <c r="G14" s="93">
        <f t="shared" si="1"/>
        <v>-1.9088728720804176</v>
      </c>
      <c r="H14" s="67"/>
      <c r="I14" s="83">
        <f>+I7+I10+I11+I12+I13</f>
        <v>661295448.8900001</v>
      </c>
      <c r="J14" s="81">
        <f t="shared" si="2"/>
        <v>128521665.24999976</v>
      </c>
      <c r="K14" s="93">
        <f t="shared" si="3"/>
        <v>19.434832867174027</v>
      </c>
    </row>
    <row r="15" spans="1:11" s="1" customFormat="1" ht="21.95" customHeight="1">
      <c r="B15" s="153" t="s">
        <v>22</v>
      </c>
      <c r="C15" s="154"/>
      <c r="D15" s="84">
        <f>+D16+D17+D18</f>
        <v>119011058.16999999</v>
      </c>
      <c r="E15" s="84">
        <f>+E16+E17+E18</f>
        <v>119178097.8</v>
      </c>
      <c r="F15" s="77">
        <f t="shared" si="0"/>
        <v>-167039.63000001013</v>
      </c>
      <c r="G15" s="67">
        <f t="shared" si="1"/>
        <v>-0.14015967118415457</v>
      </c>
      <c r="H15" s="69"/>
      <c r="I15" s="84">
        <f>+I16+I17+I18</f>
        <v>107968679.21999998</v>
      </c>
      <c r="J15" s="77">
        <f t="shared" si="2"/>
        <v>11042378.950000003</v>
      </c>
      <c r="K15" s="67">
        <f t="shared" si="3"/>
        <v>10.227390970949774</v>
      </c>
    </row>
    <row r="16" spans="1:11" s="1" customFormat="1" ht="21.95" customHeight="1">
      <c r="A16" s="99"/>
      <c r="B16" s="96"/>
      <c r="C16" s="24" t="s">
        <v>27</v>
      </c>
      <c r="D16" s="73">
        <v>98661655.819999993</v>
      </c>
      <c r="E16" s="74">
        <v>97107061.030000001</v>
      </c>
      <c r="F16" s="75">
        <f t="shared" ref="F16:F18" si="4">+D16-E16</f>
        <v>1554594.7899999917</v>
      </c>
      <c r="G16" s="64">
        <f t="shared" ref="G16:G18" si="5">+IFERROR(F16/E16*100,0)</f>
        <v>1.6009080838310195</v>
      </c>
      <c r="H16" s="67"/>
      <c r="I16" s="74">
        <v>87518848.769999996</v>
      </c>
      <c r="J16" s="75">
        <f t="shared" si="2"/>
        <v>11142807.049999997</v>
      </c>
      <c r="K16" s="64">
        <f t="shared" si="3"/>
        <v>12.731893993810811</v>
      </c>
    </row>
    <row r="17" spans="1:12" s="1" customFormat="1" ht="21.95" customHeight="1">
      <c r="A17" s="99"/>
      <c r="B17" s="97"/>
      <c r="C17" s="24" t="s">
        <v>28</v>
      </c>
      <c r="D17" s="85">
        <v>11604207.279999999</v>
      </c>
      <c r="E17" s="86">
        <v>11949719.859999999</v>
      </c>
      <c r="F17" s="75">
        <f t="shared" si="4"/>
        <v>-345512.58000000007</v>
      </c>
      <c r="G17" s="64">
        <f t="shared" si="5"/>
        <v>-2.8913864429287139</v>
      </c>
      <c r="H17" s="67"/>
      <c r="I17" s="86">
        <v>13940535.710000001</v>
      </c>
      <c r="J17" s="75">
        <f t="shared" ref="J17:J18" si="6">+D17-I17</f>
        <v>-2336328.4300000016</v>
      </c>
      <c r="K17" s="64">
        <f t="shared" si="3"/>
        <v>-16.759244254322859</v>
      </c>
    </row>
    <row r="18" spans="1:12" s="1" customFormat="1" ht="21.95" customHeight="1">
      <c r="A18" s="99"/>
      <c r="B18" s="98"/>
      <c r="C18" s="24" t="s">
        <v>29</v>
      </c>
      <c r="D18" s="87">
        <v>8745195.0700000003</v>
      </c>
      <c r="E18" s="74">
        <v>10121316.910000002</v>
      </c>
      <c r="F18" s="75">
        <f t="shared" si="4"/>
        <v>-1376121.8400000017</v>
      </c>
      <c r="G18" s="64">
        <f t="shared" si="5"/>
        <v>-13.596272621800571</v>
      </c>
      <c r="H18" s="67"/>
      <c r="I18" s="88">
        <v>6509294.7400000002</v>
      </c>
      <c r="J18" s="75">
        <f t="shared" si="6"/>
        <v>2235900.33</v>
      </c>
      <c r="K18" s="64">
        <f t="shared" si="3"/>
        <v>34.349348421116353</v>
      </c>
    </row>
    <row r="19" spans="1:12" s="1" customFormat="1" ht="35.1" customHeight="1">
      <c r="A19" s="99"/>
      <c r="B19" s="150" t="s">
        <v>30</v>
      </c>
      <c r="C19" s="151"/>
      <c r="D19" s="89">
        <f>+D14+D15</f>
        <v>908828172.30999982</v>
      </c>
      <c r="E19" s="89">
        <f>+E14+E15</f>
        <v>924365210.29999995</v>
      </c>
      <c r="F19" s="91">
        <f>+F14+F15</f>
        <v>-15537037.990000144</v>
      </c>
      <c r="G19" s="94">
        <f>+IFERROR(F19/E19*100,0)</f>
        <v>-1.6808332698888186</v>
      </c>
      <c r="H19" s="67"/>
      <c r="I19" s="91">
        <f>+I14+I15</f>
        <v>769264128.11000013</v>
      </c>
      <c r="J19" s="92">
        <f>+J14+J15</f>
        <v>139564044.19999975</v>
      </c>
      <c r="K19" s="94">
        <f t="shared" ref="K19" si="7">+J19/I19*100</f>
        <v>18.14253896680373</v>
      </c>
      <c r="L19" s="90"/>
    </row>
    <row r="20" spans="1:12">
      <c r="B20" s="11"/>
      <c r="C20" s="11"/>
      <c r="D20" s="11"/>
      <c r="E20" s="11"/>
      <c r="G20" s="11"/>
      <c r="H20" s="19"/>
      <c r="K20" s="11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83" priority="45" stopIfTrue="1" operator="lessThan">
      <formula>0</formula>
    </cfRule>
  </conditionalFormatting>
  <conditionalFormatting sqref="G8:H9">
    <cfRule type="cellIs" dxfId="82" priority="41" stopIfTrue="1" operator="lessThan">
      <formula>0</formula>
    </cfRule>
  </conditionalFormatting>
  <conditionalFormatting sqref="K19">
    <cfRule type="cellIs" dxfId="81" priority="36" stopIfTrue="1" operator="lessThan">
      <formula>0</formula>
    </cfRule>
  </conditionalFormatting>
  <conditionalFormatting sqref="G11:H11 H10 G13:H15 H12:H14">
    <cfRule type="cellIs" dxfId="80" priority="39" stopIfTrue="1" operator="lessThan">
      <formula>0</formula>
    </cfRule>
  </conditionalFormatting>
  <conditionalFormatting sqref="G16:G18">
    <cfRule type="cellIs" dxfId="79" priority="22" stopIfTrue="1" operator="lessThan">
      <formula>0</formula>
    </cfRule>
  </conditionalFormatting>
  <conditionalFormatting sqref="G19">
    <cfRule type="cellIs" dxfId="78" priority="37" stopIfTrue="1" operator="lessThan">
      <formula>0</formula>
    </cfRule>
  </conditionalFormatting>
  <conditionalFormatting sqref="K8:K9">
    <cfRule type="cellIs" dxfId="77" priority="34" stopIfTrue="1" operator="lessThan">
      <formula>0</formula>
    </cfRule>
  </conditionalFormatting>
  <conditionalFormatting sqref="K11 K13:K15">
    <cfRule type="cellIs" dxfId="76" priority="33" stopIfTrue="1" operator="lessThan">
      <formula>0</formula>
    </cfRule>
  </conditionalFormatting>
  <conditionalFormatting sqref="K16:K18">
    <cfRule type="cellIs" dxfId="75" priority="21" stopIfTrue="1" operator="lessThan">
      <formula>0</formula>
    </cfRule>
  </conditionalFormatting>
  <conditionalFormatting sqref="B7">
    <cfRule type="cellIs" dxfId="74" priority="20" stopIfTrue="1" operator="lessThan">
      <formula>0</formula>
    </cfRule>
  </conditionalFormatting>
  <conditionalFormatting sqref="H16:H19">
    <cfRule type="cellIs" dxfId="73" priority="2" stopIfTrue="1" operator="lessThan">
      <formula>0</formula>
    </cfRule>
  </conditionalFormatting>
  <conditionalFormatting sqref="E7">
    <cfRule type="cellIs" dxfId="72" priority="18" stopIfTrue="1" operator="lessThan">
      <formula>0</formula>
    </cfRule>
  </conditionalFormatting>
  <conditionalFormatting sqref="I7:J7">
    <cfRule type="cellIs" dxfId="71" priority="16" stopIfTrue="1" operator="lessThan">
      <formula>0</formula>
    </cfRule>
  </conditionalFormatting>
  <conditionalFormatting sqref="G7">
    <cfRule type="cellIs" dxfId="70" priority="15" stopIfTrue="1" operator="lessThan">
      <formula>0</formula>
    </cfRule>
  </conditionalFormatting>
  <conditionalFormatting sqref="K7">
    <cfRule type="cellIs" dxfId="69" priority="14" stopIfTrue="1" operator="lessThan">
      <formula>0</formula>
    </cfRule>
  </conditionalFormatting>
  <conditionalFormatting sqref="B10">
    <cfRule type="cellIs" dxfId="68" priority="13" stopIfTrue="1" operator="lessThan">
      <formula>0</formula>
    </cfRule>
  </conditionalFormatting>
  <conditionalFormatting sqref="D10:E10">
    <cfRule type="cellIs" dxfId="67" priority="12" stopIfTrue="1" operator="lessThan">
      <formula>0</formula>
    </cfRule>
  </conditionalFormatting>
  <conditionalFormatting sqref="I10:J10">
    <cfRule type="cellIs" dxfId="66" priority="11" stopIfTrue="1" operator="lessThan">
      <formula>0</formula>
    </cfRule>
  </conditionalFormatting>
  <conditionalFormatting sqref="K10">
    <cfRule type="cellIs" dxfId="65" priority="10" stopIfTrue="1" operator="lessThan">
      <formula>0</formula>
    </cfRule>
  </conditionalFormatting>
  <conditionalFormatting sqref="G10">
    <cfRule type="cellIs" dxfId="64" priority="9" stopIfTrue="1" operator="lessThan">
      <formula>0</formula>
    </cfRule>
  </conditionalFormatting>
  <conditionalFormatting sqref="B12">
    <cfRule type="cellIs" dxfId="63" priority="8" stopIfTrue="1" operator="lessThan">
      <formula>0</formula>
    </cfRule>
  </conditionalFormatting>
  <conditionalFormatting sqref="D12:E12">
    <cfRule type="cellIs" dxfId="62" priority="7" stopIfTrue="1" operator="lessThan">
      <formula>0</formula>
    </cfRule>
  </conditionalFormatting>
  <conditionalFormatting sqref="G12">
    <cfRule type="cellIs" dxfId="61" priority="5" stopIfTrue="1" operator="lessThan">
      <formula>0</formula>
    </cfRule>
  </conditionalFormatting>
  <conditionalFormatting sqref="I12">
    <cfRule type="cellIs" dxfId="60" priority="4" stopIfTrue="1" operator="lessThan">
      <formula>0</formula>
    </cfRule>
  </conditionalFormatting>
  <conditionalFormatting sqref="K12">
    <cfRule type="cellIs" dxfId="59" priority="3" stopIfTrue="1" operator="lessThan">
      <formula>0</formula>
    </cfRule>
  </conditionalFormatting>
  <conditionalFormatting sqref="D7">
    <cfRule type="cellIs" dxfId="58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0"/>
  <sheetViews>
    <sheetView workbookViewId="0"/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6" width="20.7109375" customWidth="1"/>
    <col min="7" max="7" width="11.7109375" customWidth="1"/>
  </cols>
  <sheetData>
    <row r="2" spans="2:7" ht="18.75">
      <c r="B2" s="51" t="s">
        <v>65</v>
      </c>
      <c r="D2" s="50" t="s">
        <v>77</v>
      </c>
    </row>
    <row r="5" spans="2:7" ht="30" customHeight="1">
      <c r="C5" s="148" t="s">
        <v>83</v>
      </c>
      <c r="D5" s="148"/>
      <c r="E5" s="148"/>
      <c r="F5" s="148"/>
      <c r="G5" s="148"/>
    </row>
    <row r="6" spans="2:7" ht="15" customHeight="1">
      <c r="C6" s="7"/>
      <c r="D6" s="161" t="s">
        <v>15</v>
      </c>
      <c r="E6" s="161"/>
      <c r="F6" s="161"/>
      <c r="G6" s="161"/>
    </row>
    <row r="7" spans="2:7" ht="50.1" customHeight="1">
      <c r="B7" s="157" t="s">
        <v>16</v>
      </c>
      <c r="C7" s="158"/>
      <c r="D7" s="59" t="s">
        <v>84</v>
      </c>
      <c r="E7" s="59" t="s">
        <v>85</v>
      </c>
      <c r="F7" s="53" t="s">
        <v>63</v>
      </c>
      <c r="G7" s="53" t="s">
        <v>64</v>
      </c>
    </row>
    <row r="8" spans="2:7" ht="21.95" customHeight="1">
      <c r="B8" s="159" t="s">
        <v>17</v>
      </c>
      <c r="C8" s="160"/>
      <c r="D8" s="61">
        <f>+D9+D10</f>
        <v>5206104579.79</v>
      </c>
      <c r="E8" s="61">
        <f>+E9+E10</f>
        <v>4128786367.25</v>
      </c>
      <c r="F8" s="71">
        <f t="shared" ref="F8:F19" si="0">+D8-E8</f>
        <v>1077318212.54</v>
      </c>
      <c r="G8" s="62">
        <f t="shared" ref="G8:G20" si="1">+IFERROR(F8/E8*100,0)</f>
        <v>26.092854333307475</v>
      </c>
    </row>
    <row r="9" spans="2:7" ht="21.95" customHeight="1">
      <c r="B9" s="9"/>
      <c r="C9" s="26" t="s">
        <v>66</v>
      </c>
      <c r="D9" s="101">
        <v>1655233900.2700002</v>
      </c>
      <c r="E9" s="101">
        <v>1263382831.8600001</v>
      </c>
      <c r="F9" s="102">
        <f t="shared" si="0"/>
        <v>391851068.41000009</v>
      </c>
      <c r="G9" s="10">
        <f t="shared" si="1"/>
        <v>31.016019731176975</v>
      </c>
    </row>
    <row r="10" spans="2:7" ht="21.95" customHeight="1">
      <c r="B10" s="9"/>
      <c r="C10" s="26" t="s">
        <v>67</v>
      </c>
      <c r="D10" s="101">
        <v>3550870679.52</v>
      </c>
      <c r="E10" s="101">
        <v>2865403535.3899999</v>
      </c>
      <c r="F10" s="102">
        <f t="shared" si="0"/>
        <v>685467144.13000011</v>
      </c>
      <c r="G10" s="12">
        <f t="shared" si="1"/>
        <v>23.922185327963017</v>
      </c>
    </row>
    <row r="11" spans="2:7" ht="21.95" customHeight="1">
      <c r="B11" s="159" t="s">
        <v>18</v>
      </c>
      <c r="C11" s="160"/>
      <c r="D11" s="61">
        <v>431615312.39000005</v>
      </c>
      <c r="E11" s="61">
        <v>353865192.36000001</v>
      </c>
      <c r="F11" s="71">
        <f t="shared" si="0"/>
        <v>77750120.030000031</v>
      </c>
      <c r="G11" s="62">
        <f t="shared" si="1"/>
        <v>21.971677833433809</v>
      </c>
    </row>
    <row r="12" spans="2:7" ht="21.95" customHeight="1">
      <c r="B12" s="153" t="s">
        <v>19</v>
      </c>
      <c r="C12" s="154"/>
      <c r="D12" s="76">
        <v>804984095.58999991</v>
      </c>
      <c r="E12" s="77">
        <v>618531973.04999995</v>
      </c>
      <c r="F12" s="77">
        <f t="shared" si="0"/>
        <v>186452122.53999996</v>
      </c>
      <c r="G12" s="67">
        <f t="shared" si="1"/>
        <v>30.144298219637523</v>
      </c>
    </row>
    <row r="13" spans="2:7" ht="21.95" customHeight="1">
      <c r="B13" s="159" t="s">
        <v>20</v>
      </c>
      <c r="C13" s="160"/>
      <c r="D13" s="61">
        <v>513390143.87000006</v>
      </c>
      <c r="E13" s="61">
        <v>495859486.01999998</v>
      </c>
      <c r="F13" s="79">
        <f t="shared" si="0"/>
        <v>17530657.850000083</v>
      </c>
      <c r="G13" s="62">
        <f t="shared" si="1"/>
        <v>3.5354083856919503</v>
      </c>
    </row>
    <row r="14" spans="2:7" ht="21.95" customHeight="1">
      <c r="B14" s="153" t="s">
        <v>21</v>
      </c>
      <c r="C14" s="154"/>
      <c r="D14" s="103">
        <v>313471.38</v>
      </c>
      <c r="E14" s="103">
        <v>673025.15</v>
      </c>
      <c r="F14" s="104">
        <f t="shared" si="0"/>
        <v>-359553.77</v>
      </c>
      <c r="G14" s="13">
        <f t="shared" si="1"/>
        <v>-53.423526594808536</v>
      </c>
    </row>
    <row r="15" spans="2:7" ht="21.95" customHeight="1">
      <c r="B15" s="155" t="s">
        <v>9</v>
      </c>
      <c r="C15" s="156"/>
      <c r="D15" s="80">
        <f>+D8+D11+D12+D13+D14</f>
        <v>6956407603.0200005</v>
      </c>
      <c r="E15" s="81">
        <f>+E8+E11+E12+E13+E14</f>
        <v>5597716043.8299999</v>
      </c>
      <c r="F15" s="82">
        <f t="shared" si="0"/>
        <v>1358691559.1900005</v>
      </c>
      <c r="G15" s="93">
        <f t="shared" si="1"/>
        <v>24.272248691278264</v>
      </c>
    </row>
    <row r="16" spans="2:7" ht="21.95" customHeight="1">
      <c r="B16" s="153" t="s">
        <v>22</v>
      </c>
      <c r="C16" s="154"/>
      <c r="D16" s="103">
        <f>+D17+D18+D19</f>
        <v>966836353.1400001</v>
      </c>
      <c r="E16" s="103">
        <f>+E17+E18+E19</f>
        <v>855367473.03999996</v>
      </c>
      <c r="F16" s="103">
        <f t="shared" si="0"/>
        <v>111468880.10000014</v>
      </c>
      <c r="G16" s="8">
        <f t="shared" si="1"/>
        <v>13.031694986464313</v>
      </c>
    </row>
    <row r="17" spans="1:7" ht="21.95" customHeight="1">
      <c r="A17" s="113"/>
      <c r="B17" s="110"/>
      <c r="C17" s="23" t="s">
        <v>27</v>
      </c>
      <c r="D17" s="101">
        <v>783405849.49000001</v>
      </c>
      <c r="E17" s="101">
        <v>691703542.23000002</v>
      </c>
      <c r="F17" s="102">
        <f t="shared" si="0"/>
        <v>91702307.25999999</v>
      </c>
      <c r="G17" s="10">
        <f t="shared" si="1"/>
        <v>13.257458096044827</v>
      </c>
    </row>
    <row r="18" spans="1:7" ht="21.95" customHeight="1">
      <c r="A18" s="113"/>
      <c r="B18" s="111"/>
      <c r="C18" s="23" t="s">
        <v>28</v>
      </c>
      <c r="D18" s="105">
        <v>93987572.590000004</v>
      </c>
      <c r="E18" s="105">
        <v>94931669.780000001</v>
      </c>
      <c r="F18" s="102">
        <f t="shared" si="0"/>
        <v>-944097.18999999762</v>
      </c>
      <c r="G18" s="12">
        <f t="shared" si="1"/>
        <v>-0.99450182661687259</v>
      </c>
    </row>
    <row r="19" spans="1:7" ht="21.95" customHeight="1">
      <c r="A19" s="113"/>
      <c r="B19" s="112"/>
      <c r="C19" s="25" t="s">
        <v>29</v>
      </c>
      <c r="D19" s="106">
        <v>89442931.060000002</v>
      </c>
      <c r="E19" s="106">
        <v>68732261.029999986</v>
      </c>
      <c r="F19" s="102">
        <f t="shared" si="0"/>
        <v>20710670.030000016</v>
      </c>
      <c r="G19" s="12">
        <f t="shared" si="1"/>
        <v>30.132385752536649</v>
      </c>
    </row>
    <row r="20" spans="1:7" ht="35.1" customHeight="1">
      <c r="A20" s="113"/>
      <c r="B20" s="162" t="s">
        <v>30</v>
      </c>
      <c r="C20" s="151"/>
      <c r="D20" s="20">
        <f>+D15+D16</f>
        <v>7923243956.1600008</v>
      </c>
      <c r="E20" s="21">
        <f>+E15+E16</f>
        <v>6453083516.8699999</v>
      </c>
      <c r="F20" s="20">
        <f>+F15+F16</f>
        <v>1470160439.2900007</v>
      </c>
      <c r="G20" s="100">
        <f t="shared" si="1"/>
        <v>22.78229369644183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57" priority="17" stopIfTrue="1" operator="lessThan">
      <formula>0</formula>
    </cfRule>
  </conditionalFormatting>
  <conditionalFormatting sqref="G14 G16">
    <cfRule type="cellIs" dxfId="56" priority="16" stopIfTrue="1" operator="lessThan">
      <formula>0</formula>
    </cfRule>
  </conditionalFormatting>
  <conditionalFormatting sqref="G20">
    <cfRule type="cellIs" dxfId="55" priority="15" stopIfTrue="1" operator="lessThan">
      <formula>0</formula>
    </cfRule>
  </conditionalFormatting>
  <conditionalFormatting sqref="G17:G18">
    <cfRule type="cellIs" dxfId="54" priority="14" stopIfTrue="1" operator="lessThan">
      <formula>0</formula>
    </cfRule>
  </conditionalFormatting>
  <conditionalFormatting sqref="G19">
    <cfRule type="cellIs" dxfId="53" priority="13" stopIfTrue="1" operator="lessThan">
      <formula>0</formula>
    </cfRule>
  </conditionalFormatting>
  <conditionalFormatting sqref="B8">
    <cfRule type="cellIs" dxfId="52" priority="12" stopIfTrue="1" operator="lessThan">
      <formula>0</formula>
    </cfRule>
  </conditionalFormatting>
  <conditionalFormatting sqref="D8">
    <cfRule type="cellIs" dxfId="51" priority="11" stopIfTrue="1" operator="lessThan">
      <formula>0</formula>
    </cfRule>
  </conditionalFormatting>
  <conditionalFormatting sqref="E8">
    <cfRule type="cellIs" dxfId="50" priority="10" stopIfTrue="1" operator="lessThan">
      <formula>0</formula>
    </cfRule>
  </conditionalFormatting>
  <conditionalFormatting sqref="G8">
    <cfRule type="cellIs" dxfId="49" priority="9" stopIfTrue="1" operator="lessThan">
      <formula>0</formula>
    </cfRule>
  </conditionalFormatting>
  <conditionalFormatting sqref="B11">
    <cfRule type="cellIs" dxfId="48" priority="8" stopIfTrue="1" operator="lessThan">
      <formula>0</formula>
    </cfRule>
  </conditionalFormatting>
  <conditionalFormatting sqref="D11:E11">
    <cfRule type="cellIs" dxfId="47" priority="7" stopIfTrue="1" operator="lessThan">
      <formula>0</formula>
    </cfRule>
  </conditionalFormatting>
  <conditionalFormatting sqref="G11">
    <cfRule type="cellIs" dxfId="46" priority="6" stopIfTrue="1" operator="lessThan">
      <formula>0</formula>
    </cfRule>
  </conditionalFormatting>
  <conditionalFormatting sqref="G12">
    <cfRule type="cellIs" dxfId="45" priority="5" stopIfTrue="1" operator="lessThan">
      <formula>0</formula>
    </cfRule>
  </conditionalFormatting>
  <conditionalFormatting sqref="G15">
    <cfRule type="cellIs" dxfId="44" priority="1" stopIfTrue="1" operator="lessThan">
      <formula>0</formula>
    </cfRule>
  </conditionalFormatting>
  <conditionalFormatting sqref="B13">
    <cfRule type="cellIs" dxfId="43" priority="4" stopIfTrue="1" operator="lessThan">
      <formula>0</formula>
    </cfRule>
  </conditionalFormatting>
  <conditionalFormatting sqref="D13:E13">
    <cfRule type="cellIs" dxfId="42" priority="3" stopIfTrue="1" operator="lessThan">
      <formula>0</formula>
    </cfRule>
  </conditionalFormatting>
  <conditionalFormatting sqref="G13">
    <cfRule type="cellIs" dxfId="41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2"/>
  <sheetViews>
    <sheetView workbookViewId="0"/>
  </sheetViews>
  <sheetFormatPr baseColWidth="10" defaultRowHeight="15"/>
  <cols>
    <col min="1" max="1" width="1.7109375" customWidth="1"/>
    <col min="2" max="2" width="15.85546875" customWidth="1"/>
    <col min="3" max="3" width="20.7109375" customWidth="1"/>
    <col min="4" max="4" width="8.85546875" bestFit="1" customWidth="1"/>
    <col min="5" max="5" width="20.7109375" customWidth="1"/>
    <col min="6" max="6" width="8.85546875" bestFit="1" customWidth="1"/>
    <col min="7" max="7" width="20.7109375" customWidth="1"/>
    <col min="8" max="8" width="1.7109375" customWidth="1"/>
    <col min="9" max="9" width="20.7109375" customWidth="1"/>
    <col min="10" max="10" width="8.85546875" bestFit="1" customWidth="1"/>
    <col min="11" max="11" width="20.7109375" customWidth="1"/>
    <col min="12" max="12" width="8.85546875" bestFit="1" customWidth="1"/>
    <col min="13" max="13" width="20.7109375" customWidth="1"/>
    <col min="14" max="14" width="1.7109375" customWidth="1"/>
    <col min="15" max="16" width="16.7109375" customWidth="1"/>
  </cols>
  <sheetData>
    <row r="2" spans="2:18" ht="18.75">
      <c r="B2" s="51" t="s">
        <v>65</v>
      </c>
      <c r="E2" s="50" t="s">
        <v>77</v>
      </c>
    </row>
    <row r="4" spans="2:18" ht="30" customHeight="1">
      <c r="B4" s="148" t="s">
        <v>50</v>
      </c>
      <c r="C4" s="148"/>
      <c r="D4" s="148"/>
      <c r="E4" s="148"/>
      <c r="F4" s="148"/>
      <c r="G4" s="148"/>
      <c r="I4" s="152" t="s">
        <v>53</v>
      </c>
      <c r="J4" s="152"/>
      <c r="K4" s="152"/>
      <c r="L4" s="152"/>
      <c r="M4" s="152"/>
      <c r="O4" s="148" t="s">
        <v>54</v>
      </c>
      <c r="P4" s="148"/>
    </row>
    <row r="5" spans="2:18" ht="15" customHeight="1">
      <c r="C5" s="161" t="s">
        <v>15</v>
      </c>
      <c r="D5" s="161"/>
      <c r="E5" s="161"/>
      <c r="F5" s="161"/>
      <c r="G5" s="161"/>
      <c r="I5" s="161" t="s">
        <v>15</v>
      </c>
      <c r="J5" s="161"/>
      <c r="K5" s="161"/>
      <c r="O5" s="161" t="s">
        <v>55</v>
      </c>
      <c r="P5" s="161"/>
      <c r="Q5" s="7"/>
      <c r="R5" s="7"/>
    </row>
    <row r="6" spans="2:18" ht="49.5" customHeight="1">
      <c r="B6" s="165" t="s">
        <v>1</v>
      </c>
      <c r="C6" s="169" t="s">
        <v>47</v>
      </c>
      <c r="D6" s="170"/>
      <c r="E6" s="169" t="s">
        <v>48</v>
      </c>
      <c r="F6" s="170"/>
      <c r="G6" s="167" t="s">
        <v>49</v>
      </c>
      <c r="I6" s="169" t="s">
        <v>47</v>
      </c>
      <c r="J6" s="170"/>
      <c r="K6" s="169" t="s">
        <v>48</v>
      </c>
      <c r="L6" s="170"/>
      <c r="M6" s="167" t="s">
        <v>49</v>
      </c>
      <c r="O6" s="163" t="s">
        <v>47</v>
      </c>
      <c r="P6" s="163" t="s">
        <v>48</v>
      </c>
    </row>
    <row r="7" spans="2:18" ht="16.5" customHeight="1">
      <c r="B7" s="166"/>
      <c r="C7" s="107" t="s">
        <v>51</v>
      </c>
      <c r="D7" s="107" t="s">
        <v>52</v>
      </c>
      <c r="E7" s="107" t="s">
        <v>51</v>
      </c>
      <c r="F7" s="107" t="s">
        <v>52</v>
      </c>
      <c r="G7" s="168"/>
      <c r="I7" s="107" t="s">
        <v>51</v>
      </c>
      <c r="J7" s="107" t="s">
        <v>52</v>
      </c>
      <c r="K7" s="107" t="s">
        <v>51</v>
      </c>
      <c r="L7" s="107" t="s">
        <v>52</v>
      </c>
      <c r="M7" s="168"/>
      <c r="O7" s="164"/>
      <c r="P7" s="164"/>
    </row>
    <row r="8" spans="2:18" ht="15.75">
      <c r="B8" s="32">
        <v>43831</v>
      </c>
      <c r="C8" s="115">
        <v>188878340.28999999</v>
      </c>
      <c r="D8" s="116">
        <f>+C8/G8*100</f>
        <v>30.178947194195281</v>
      </c>
      <c r="E8" s="115">
        <v>436982923.44</v>
      </c>
      <c r="F8" s="115">
        <f>+E8/G8*100</f>
        <v>69.821052805804712</v>
      </c>
      <c r="G8" s="115">
        <f>+C8+E8</f>
        <v>625861263.73000002</v>
      </c>
      <c r="H8" s="1"/>
      <c r="I8" s="115">
        <v>138525008.41999999</v>
      </c>
      <c r="J8" s="116">
        <f>+I8/M8*100</f>
        <v>31.777486815691102</v>
      </c>
      <c r="K8" s="115">
        <v>297396841.61000001</v>
      </c>
      <c r="L8" s="115">
        <f>+K8/M8*100</f>
        <v>68.222513184308909</v>
      </c>
      <c r="M8" s="115">
        <f>+I8+K8</f>
        <v>435921850.02999997</v>
      </c>
      <c r="N8" s="1"/>
      <c r="O8" s="114">
        <f t="shared" ref="O8:O14" si="0">+(C8-I8)/I8*100</f>
        <v>36.349632780625107</v>
      </c>
      <c r="P8" s="114">
        <f t="shared" ref="P8:P14" si="1">+(E8-K8)/K8*100</f>
        <v>46.935966459606945</v>
      </c>
    </row>
    <row r="9" spans="2:18" ht="15.75">
      <c r="B9" s="33">
        <v>43862</v>
      </c>
      <c r="C9" s="108">
        <v>168148729.84999999</v>
      </c>
      <c r="D9" s="108">
        <f t="shared" ref="D9:D16" si="2">+C9/G9*100</f>
        <v>31.159797240590386</v>
      </c>
      <c r="E9" s="108">
        <v>371484851.69</v>
      </c>
      <c r="F9" s="108">
        <f t="shared" ref="F9:F16" si="3">+E9/G9*100</f>
        <v>68.840202759409621</v>
      </c>
      <c r="G9" s="108">
        <f t="shared" ref="G9:G16" si="4">+C9+E9</f>
        <v>539633581.53999996</v>
      </c>
      <c r="H9" s="1"/>
      <c r="I9" s="108">
        <v>125208791.19</v>
      </c>
      <c r="J9" s="108">
        <f t="shared" ref="J9:J16" si="5">+I9/M9*100</f>
        <v>29.727348748152743</v>
      </c>
      <c r="K9" s="108">
        <v>295981784.02999997</v>
      </c>
      <c r="L9" s="108">
        <f t="shared" ref="L9:L16" si="6">+K9/M9*100</f>
        <v>70.272651251847265</v>
      </c>
      <c r="M9" s="108">
        <f t="shared" ref="M9:M16" si="7">+I9+K9</f>
        <v>421190575.21999997</v>
      </c>
      <c r="N9" s="1"/>
      <c r="O9" s="109">
        <f t="shared" si="0"/>
        <v>34.294667532441977</v>
      </c>
      <c r="P9" s="109">
        <f t="shared" si="1"/>
        <v>25.509362985779973</v>
      </c>
    </row>
    <row r="10" spans="2:18" ht="15.75">
      <c r="B10" s="32">
        <v>43891</v>
      </c>
      <c r="C10" s="115">
        <v>169732900</v>
      </c>
      <c r="D10" s="116">
        <f t="shared" si="2"/>
        <v>30.382873216879315</v>
      </c>
      <c r="E10" s="115">
        <v>388913738.81</v>
      </c>
      <c r="F10" s="115">
        <f t="shared" si="3"/>
        <v>69.617126783120696</v>
      </c>
      <c r="G10" s="115">
        <f t="shared" si="4"/>
        <v>558646638.80999994</v>
      </c>
      <c r="H10" s="1"/>
      <c r="I10" s="115">
        <v>120230003.03</v>
      </c>
      <c r="J10" s="116">
        <f t="shared" si="5"/>
        <v>30.329366404168894</v>
      </c>
      <c r="K10" s="115">
        <v>276184486.56999999</v>
      </c>
      <c r="L10" s="115">
        <f t="shared" si="6"/>
        <v>69.670633595831106</v>
      </c>
      <c r="M10" s="115">
        <f t="shared" si="7"/>
        <v>396414489.60000002</v>
      </c>
      <c r="N10" s="1"/>
      <c r="O10" s="114">
        <f t="shared" si="0"/>
        <v>41.173497232340537</v>
      </c>
      <c r="P10" s="114">
        <f t="shared" si="1"/>
        <v>40.816648914647985</v>
      </c>
    </row>
    <row r="11" spans="2:18" ht="15.75">
      <c r="B11" s="32">
        <v>43922</v>
      </c>
      <c r="C11" s="108">
        <v>185927603.25</v>
      </c>
      <c r="D11" s="108">
        <f t="shared" si="2"/>
        <v>32.027676581882872</v>
      </c>
      <c r="E11" s="108">
        <v>394594067.67000002</v>
      </c>
      <c r="F11" s="108">
        <f t="shared" si="3"/>
        <v>67.972323418117114</v>
      </c>
      <c r="G11" s="108">
        <f t="shared" si="4"/>
        <v>580521670.92000008</v>
      </c>
      <c r="H11" s="1"/>
      <c r="I11" s="108">
        <v>132894278.28</v>
      </c>
      <c r="J11" s="108">
        <f t="shared" si="5"/>
        <v>29.720851200549436</v>
      </c>
      <c r="K11" s="108">
        <v>314247283.66000003</v>
      </c>
      <c r="L11" s="108">
        <f t="shared" si="6"/>
        <v>70.279148799450567</v>
      </c>
      <c r="M11" s="108">
        <f t="shared" si="7"/>
        <v>447141561.94000006</v>
      </c>
      <c r="N11" s="1"/>
      <c r="O11" s="109">
        <f t="shared" si="0"/>
        <v>39.906402033548858</v>
      </c>
      <c r="P11" s="109">
        <f t="shared" si="1"/>
        <v>25.568012259075317</v>
      </c>
    </row>
    <row r="12" spans="2:18" ht="15.75">
      <c r="B12" s="32">
        <v>43952</v>
      </c>
      <c r="C12" s="115">
        <v>187444385.48000002</v>
      </c>
      <c r="D12" s="116">
        <f t="shared" si="2"/>
        <v>35.211232833283269</v>
      </c>
      <c r="E12" s="115">
        <v>344898194.98999995</v>
      </c>
      <c r="F12" s="115">
        <f t="shared" si="3"/>
        <v>64.788767166716738</v>
      </c>
      <c r="G12" s="115">
        <f t="shared" si="4"/>
        <v>532342580.46999997</v>
      </c>
      <c r="H12" s="1"/>
      <c r="I12" s="115">
        <v>144986624.87</v>
      </c>
      <c r="J12" s="116">
        <f t="shared" si="5"/>
        <v>31.057041725198403</v>
      </c>
      <c r="K12" s="115">
        <v>321853153.86000001</v>
      </c>
      <c r="L12" s="115">
        <f t="shared" si="6"/>
        <v>68.942958274801597</v>
      </c>
      <c r="M12" s="115">
        <f t="shared" si="7"/>
        <v>466839778.73000002</v>
      </c>
      <c r="N12" s="1"/>
      <c r="O12" s="114">
        <f t="shared" si="0"/>
        <v>29.283915428798419</v>
      </c>
      <c r="P12" s="114">
        <f t="shared" si="1"/>
        <v>7.1601103961914534</v>
      </c>
    </row>
    <row r="13" spans="2:18" ht="15.75">
      <c r="B13" s="32">
        <v>43983</v>
      </c>
      <c r="C13" s="108">
        <v>196884243.30000001</v>
      </c>
      <c r="D13" s="108">
        <f t="shared" si="2"/>
        <v>35.498548753700057</v>
      </c>
      <c r="E13" s="108">
        <v>357741932.17000002</v>
      </c>
      <c r="F13" s="108">
        <f t="shared" si="3"/>
        <v>64.501451246299936</v>
      </c>
      <c r="G13" s="108">
        <f t="shared" si="4"/>
        <v>554626175.47000003</v>
      </c>
      <c r="H13" s="1"/>
      <c r="I13" s="108">
        <v>150527114.91</v>
      </c>
      <c r="J13" s="108">
        <f t="shared" si="5"/>
        <v>32.117304686904227</v>
      </c>
      <c r="K13" s="108">
        <v>318152048.48000002</v>
      </c>
      <c r="L13" s="108">
        <f t="shared" si="6"/>
        <v>67.88269531309578</v>
      </c>
      <c r="M13" s="108">
        <f t="shared" si="7"/>
        <v>468679163.38999999</v>
      </c>
      <c r="N13" s="1"/>
      <c r="O13" s="109">
        <f t="shared" si="0"/>
        <v>30.796530191731165</v>
      </c>
      <c r="P13" s="109">
        <f t="shared" si="1"/>
        <v>12.443699130382539</v>
      </c>
    </row>
    <row r="14" spans="2:18" ht="15.75">
      <c r="B14" s="32">
        <v>44013</v>
      </c>
      <c r="C14" s="115">
        <v>191946034.96000001</v>
      </c>
      <c r="D14" s="116">
        <f t="shared" si="2"/>
        <v>32.630014911747331</v>
      </c>
      <c r="E14" s="115">
        <v>396303879.97000003</v>
      </c>
      <c r="F14" s="115">
        <f t="shared" si="3"/>
        <v>67.369985088252662</v>
      </c>
      <c r="G14" s="115">
        <f t="shared" si="4"/>
        <v>588249914.93000007</v>
      </c>
      <c r="H14" s="1"/>
      <c r="I14" s="115">
        <v>133496509.73</v>
      </c>
      <c r="J14" s="116">
        <f t="shared" si="5"/>
        <v>28.74524131569628</v>
      </c>
      <c r="K14" s="115">
        <v>330916045.60000002</v>
      </c>
      <c r="L14" s="115">
        <f t="shared" si="6"/>
        <v>71.254758684303724</v>
      </c>
      <c r="M14" s="115">
        <f t="shared" si="7"/>
        <v>464412555.33000004</v>
      </c>
      <c r="N14" s="1"/>
      <c r="O14" s="114">
        <f t="shared" si="0"/>
        <v>43.783560595116391</v>
      </c>
      <c r="P14" s="114">
        <f t="shared" si="1"/>
        <v>19.759644550158374</v>
      </c>
    </row>
    <row r="15" spans="2:18" ht="15.75">
      <c r="B15" s="32">
        <v>44044</v>
      </c>
      <c r="C15" s="108">
        <v>183414053.10999995</v>
      </c>
      <c r="D15" s="108">
        <f t="shared" si="2"/>
        <v>30.081708168283221</v>
      </c>
      <c r="E15" s="108">
        <v>426305488.35999995</v>
      </c>
      <c r="F15" s="108">
        <f t="shared" si="3"/>
        <v>69.918291831716786</v>
      </c>
      <c r="G15" s="108">
        <f t="shared" si="4"/>
        <v>609719541.46999991</v>
      </c>
      <c r="H15" s="1"/>
      <c r="I15" s="108">
        <v>160075328.31</v>
      </c>
      <c r="J15" s="108">
        <f t="shared" si="5"/>
        <v>30.660623650741421</v>
      </c>
      <c r="K15" s="108">
        <v>362012317.82999998</v>
      </c>
      <c r="L15" s="108">
        <f t="shared" si="6"/>
        <v>69.339376349258586</v>
      </c>
      <c r="M15" s="108">
        <f t="shared" si="7"/>
        <v>522087646.13999999</v>
      </c>
      <c r="N15" s="1"/>
      <c r="O15" s="109">
        <f t="shared" ref="O15:O16" si="8">+(C15-I15)/I15*100</f>
        <v>14.579838783652189</v>
      </c>
      <c r="P15" s="109">
        <f t="shared" ref="P15:P16" si="9">+(E15-K15)/K15*100</f>
        <v>17.759940025077235</v>
      </c>
    </row>
    <row r="16" spans="2:18" ht="15.75">
      <c r="B16" s="32">
        <v>44075</v>
      </c>
      <c r="C16" s="115">
        <v>182857610.03</v>
      </c>
      <c r="D16" s="116">
        <f t="shared" si="2"/>
        <v>29.660447234868254</v>
      </c>
      <c r="E16" s="115">
        <v>433645602.42000002</v>
      </c>
      <c r="F16" s="115">
        <f t="shared" si="3"/>
        <v>70.339552765131742</v>
      </c>
      <c r="G16" s="115">
        <f t="shared" si="4"/>
        <v>616503212.45000005</v>
      </c>
      <c r="H16" s="1"/>
      <c r="I16" s="115">
        <v>157439173.12</v>
      </c>
      <c r="J16" s="116">
        <f t="shared" si="5"/>
        <v>31.108390228921255</v>
      </c>
      <c r="K16" s="115">
        <v>348659573.75</v>
      </c>
      <c r="L16" s="115">
        <f t="shared" si="6"/>
        <v>68.891609771078748</v>
      </c>
      <c r="M16" s="115">
        <f t="shared" si="7"/>
        <v>506098746.87</v>
      </c>
      <c r="N16" s="1"/>
      <c r="O16" s="114">
        <f t="shared" si="8"/>
        <v>16.144925310695125</v>
      </c>
      <c r="P16" s="114">
        <f t="shared" si="9"/>
        <v>24.375073873903634</v>
      </c>
    </row>
    <row r="17" spans="2:16" ht="15.75">
      <c r="B17" s="32">
        <v>44105</v>
      </c>
      <c r="C17" s="108"/>
      <c r="D17" s="108"/>
      <c r="E17" s="108"/>
      <c r="F17" s="108"/>
      <c r="G17" s="108"/>
      <c r="H17" s="1"/>
      <c r="I17" s="108"/>
      <c r="J17" s="108"/>
      <c r="K17" s="108"/>
      <c r="L17" s="108"/>
      <c r="M17" s="108"/>
      <c r="N17" s="1"/>
      <c r="O17" s="109"/>
      <c r="P17" s="109"/>
    </row>
    <row r="18" spans="2:16" ht="15.75">
      <c r="B18" s="32">
        <v>44136</v>
      </c>
      <c r="C18" s="115"/>
      <c r="D18" s="116"/>
      <c r="E18" s="115"/>
      <c r="F18" s="115"/>
      <c r="G18" s="115"/>
      <c r="H18" s="1"/>
      <c r="I18" s="115"/>
      <c r="J18" s="116"/>
      <c r="K18" s="115"/>
      <c r="L18" s="115"/>
      <c r="M18" s="115"/>
      <c r="N18" s="1"/>
      <c r="O18" s="114"/>
      <c r="P18" s="114"/>
    </row>
    <row r="19" spans="2:16" ht="15.75">
      <c r="B19" s="32">
        <v>44166</v>
      </c>
      <c r="C19" s="108"/>
      <c r="D19" s="108"/>
      <c r="E19" s="108"/>
      <c r="F19" s="108"/>
      <c r="G19" s="108"/>
      <c r="H19" s="1"/>
      <c r="I19" s="108"/>
      <c r="J19" s="108"/>
      <c r="K19" s="108"/>
      <c r="L19" s="108"/>
      <c r="M19" s="108"/>
      <c r="N19" s="1"/>
      <c r="O19" s="109"/>
      <c r="P19" s="109"/>
    </row>
    <row r="20" spans="2:16" ht="35.1" customHeight="1">
      <c r="B20" s="34" t="s">
        <v>32</v>
      </c>
      <c r="C20" s="5">
        <f>SUM(C8:C19)</f>
        <v>1655233900.27</v>
      </c>
      <c r="D20" s="5">
        <f t="shared" ref="D20" si="10">+C20/G20*100</f>
        <v>31.794096236475671</v>
      </c>
      <c r="E20" s="5">
        <f t="shared" ref="E20:G20" si="11">SUM(E8:E19)</f>
        <v>3550870679.52</v>
      </c>
      <c r="F20" s="5">
        <f t="shared" ref="F20" si="12">+E20/G20*100</f>
        <v>68.205903763524319</v>
      </c>
      <c r="G20" s="5">
        <f t="shared" si="11"/>
        <v>5206104579.79</v>
      </c>
      <c r="H20" s="117"/>
      <c r="I20" s="5">
        <f>SUM(I8:I19)</f>
        <v>1263382831.8600001</v>
      </c>
      <c r="J20" s="5">
        <f t="shared" ref="J20" si="13">+I20/M20*100</f>
        <v>30.599375203359898</v>
      </c>
      <c r="K20" s="5">
        <f t="shared" ref="K20" si="14">SUM(K8:K19)</f>
        <v>2865403535.3899999</v>
      </c>
      <c r="L20" s="5">
        <f t="shared" ref="L20" si="15">+K20/M20*100</f>
        <v>69.400624796640116</v>
      </c>
      <c r="M20" s="5">
        <f t="shared" ref="M20" si="16">SUM(M8:M19)</f>
        <v>4128786367.2499995</v>
      </c>
      <c r="N20" s="1"/>
      <c r="O20" s="5">
        <f>+(C20-I20)/I20*100</f>
        <v>31.016019731176957</v>
      </c>
      <c r="P20" s="5">
        <f>+(E20-K20)/K20*100</f>
        <v>23.922185327963017</v>
      </c>
    </row>
    <row r="21" spans="2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5.1" customHeight="1">
      <c r="B22" s="22" t="s">
        <v>56</v>
      </c>
      <c r="C22" s="5">
        <f>+AVERAGE(C8:C19)</f>
        <v>183914877.80777776</v>
      </c>
      <c r="D22" s="2"/>
      <c r="E22" s="5">
        <f>+AVERAGE(E8:E19)</f>
        <v>394541186.61333334</v>
      </c>
      <c r="F22" s="2"/>
      <c r="G22" s="5">
        <f>+AVERAGE(G8:G19)</f>
        <v>578456064.42111111</v>
      </c>
      <c r="H22" s="2"/>
      <c r="I22" s="5">
        <f>+AVERAGE(I8:I19)</f>
        <v>140375870.20666668</v>
      </c>
      <c r="J22" s="2"/>
      <c r="K22" s="5">
        <f>+AVERAGE(K8:K19)</f>
        <v>318378170.59888887</v>
      </c>
      <c r="L22" s="2"/>
      <c r="M22" s="5">
        <f>+AVERAGE(M8:M19)</f>
        <v>458754040.80555552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40" priority="22" stopIfTrue="1" operator="lessThan">
      <formula>0</formula>
    </cfRule>
  </conditionalFormatting>
  <conditionalFormatting sqref="P8">
    <cfRule type="cellIs" dxfId="39" priority="20" stopIfTrue="1" operator="lessThan">
      <formula>0</formula>
    </cfRule>
  </conditionalFormatting>
  <conditionalFormatting sqref="O9:P9">
    <cfRule type="cellIs" dxfId="38" priority="10" stopIfTrue="1" operator="lessThan">
      <formula>0</formula>
    </cfRule>
  </conditionalFormatting>
  <conditionalFormatting sqref="O10 O12 O18 O14">
    <cfRule type="cellIs" dxfId="37" priority="9" stopIfTrue="1" operator="lessThan">
      <formula>0</formula>
    </cfRule>
  </conditionalFormatting>
  <conditionalFormatting sqref="P10 P12 P18 P14">
    <cfRule type="cellIs" dxfId="36" priority="8" stopIfTrue="1" operator="lessThan">
      <formula>0</formula>
    </cfRule>
  </conditionalFormatting>
  <conditionalFormatting sqref="O11:P11 O17:P17 O19:P19 O13">
    <cfRule type="cellIs" dxfId="35" priority="7" stopIfTrue="1" operator="lessThan">
      <formula>0</formula>
    </cfRule>
  </conditionalFormatting>
  <conditionalFormatting sqref="P13">
    <cfRule type="cellIs" dxfId="34" priority="5" stopIfTrue="1" operator="lessThan">
      <formula>0</formula>
    </cfRule>
  </conditionalFormatting>
  <conditionalFormatting sqref="O15">
    <cfRule type="cellIs" dxfId="33" priority="4" stopIfTrue="1" operator="lessThan">
      <formula>0</formula>
    </cfRule>
  </conditionalFormatting>
  <conditionalFormatting sqref="P15">
    <cfRule type="cellIs" dxfId="32" priority="3" stopIfTrue="1" operator="lessThan">
      <formula>0</formula>
    </cfRule>
  </conditionalFormatting>
  <conditionalFormatting sqref="O16">
    <cfRule type="cellIs" dxfId="31" priority="2" stopIfTrue="1" operator="lessThan">
      <formula>0</formula>
    </cfRule>
  </conditionalFormatting>
  <conditionalFormatting sqref="P16">
    <cfRule type="cellIs" dxfId="3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2"/>
  <sheetViews>
    <sheetView workbookViewId="0"/>
  </sheetViews>
  <sheetFormatPr baseColWidth="10" defaultRowHeight="15"/>
  <cols>
    <col min="1" max="1" width="1.7109375" style="139" customWidth="1"/>
    <col min="2" max="2" width="16.7109375" style="139" customWidth="1"/>
    <col min="3" max="4" width="21.7109375" style="139" customWidth="1"/>
    <col min="5" max="6" width="21" style="139" customWidth="1"/>
    <col min="7" max="7" width="4" style="139" customWidth="1"/>
    <col min="8" max="8" width="18.7109375" style="139" customWidth="1"/>
    <col min="9" max="9" width="22.28515625" style="139" customWidth="1"/>
    <col min="10" max="10" width="20.42578125" style="139" bestFit="1" customWidth="1"/>
    <col min="11" max="11" width="23.85546875" style="139" customWidth="1"/>
    <col min="12" max="12" width="21.28515625" style="139" customWidth="1"/>
    <col min="13" max="13" width="26.42578125" style="139" customWidth="1"/>
    <col min="14" max="16384" width="11.42578125" style="139"/>
  </cols>
  <sheetData>
    <row r="1" spans="2:15" ht="18.75">
      <c r="D1" s="140"/>
    </row>
    <row r="2" spans="2:15" ht="18.75">
      <c r="B2" s="138" t="s">
        <v>65</v>
      </c>
      <c r="D2" s="50" t="s">
        <v>77</v>
      </c>
      <c r="E2" s="50"/>
    </row>
    <row r="4" spans="2:15" ht="30" customHeight="1">
      <c r="B4" s="148" t="s">
        <v>57</v>
      </c>
      <c r="C4" s="148"/>
      <c r="D4" s="148"/>
      <c r="E4" s="148"/>
      <c r="F4" s="148"/>
    </row>
    <row r="5" spans="2:15" ht="15" customHeight="1">
      <c r="C5" s="149" t="s">
        <v>15</v>
      </c>
      <c r="D5" s="149"/>
      <c r="E5" s="149"/>
      <c r="F5" s="149"/>
      <c r="G5" s="7"/>
      <c r="N5" s="7"/>
      <c r="O5" s="7"/>
    </row>
    <row r="6" spans="2:15" ht="48" customHeight="1">
      <c r="B6" s="165" t="s">
        <v>1</v>
      </c>
      <c r="C6" s="148" t="s">
        <v>3</v>
      </c>
      <c r="D6" s="148"/>
      <c r="E6" s="148"/>
      <c r="F6" s="148"/>
    </row>
    <row r="7" spans="2:15" ht="48" customHeight="1">
      <c r="B7" s="166"/>
      <c r="C7" s="121">
        <v>2020</v>
      </c>
      <c r="D7" s="121">
        <v>2019</v>
      </c>
      <c r="E7" s="120" t="s">
        <v>59</v>
      </c>
      <c r="F7" s="120" t="s">
        <v>58</v>
      </c>
    </row>
    <row r="8" spans="2:15" ht="15.75">
      <c r="B8" s="32">
        <v>43831</v>
      </c>
      <c r="C8" s="116">
        <v>31303446.59</v>
      </c>
      <c r="D8" s="116">
        <v>25724380.440000001</v>
      </c>
      <c r="E8" s="114">
        <f t="shared" ref="E8:E14" si="0">+(C8-D8)/D8*100</f>
        <v>21.687854302313365</v>
      </c>
      <c r="F8" s="63">
        <v>8.64</v>
      </c>
    </row>
    <row r="9" spans="2:15" ht="15.75">
      <c r="B9" s="33">
        <v>43862</v>
      </c>
      <c r="C9" s="108">
        <v>75606776.299999997</v>
      </c>
      <c r="D9" s="108">
        <v>58858178.979999997</v>
      </c>
      <c r="E9" s="109">
        <f t="shared" si="0"/>
        <v>28.455853732225002</v>
      </c>
      <c r="F9" s="109">
        <f t="shared" ref="F9:F14" si="1">+(C9-C8)/C8*100</f>
        <v>141.52859999816397</v>
      </c>
    </row>
    <row r="10" spans="2:15" ht="15.75">
      <c r="B10" s="32">
        <v>43891</v>
      </c>
      <c r="C10" s="115">
        <v>57476178.490000002</v>
      </c>
      <c r="D10" s="116">
        <v>100292321.27</v>
      </c>
      <c r="E10" s="114">
        <f t="shared" si="0"/>
        <v>-42.691346892583496</v>
      </c>
      <c r="F10" s="63">
        <f t="shared" si="1"/>
        <v>-23.980122810764509</v>
      </c>
    </row>
    <row r="11" spans="2:15" ht="15.75">
      <c r="B11" s="32">
        <v>43922</v>
      </c>
      <c r="C11" s="108">
        <v>60702086.640000001</v>
      </c>
      <c r="D11" s="108">
        <v>25406114.300000001</v>
      </c>
      <c r="E11" s="109">
        <f t="shared" si="0"/>
        <v>138.92707843166713</v>
      </c>
      <c r="F11" s="109">
        <f t="shared" si="1"/>
        <v>5.6126002715390317</v>
      </c>
    </row>
    <row r="12" spans="2:15" ht="15.75">
      <c r="B12" s="32">
        <v>43952</v>
      </c>
      <c r="C12" s="115">
        <v>55278337.450000003</v>
      </c>
      <c r="D12" s="116">
        <v>24404453.219999999</v>
      </c>
      <c r="E12" s="114">
        <f t="shared" si="0"/>
        <v>126.50922334411558</v>
      </c>
      <c r="F12" s="63">
        <f t="shared" si="1"/>
        <v>-8.9350292390541739</v>
      </c>
    </row>
    <row r="13" spans="2:15" ht="15.75">
      <c r="B13" s="32">
        <v>43983</v>
      </c>
      <c r="C13" s="108">
        <v>39798907.280000001</v>
      </c>
      <c r="D13" s="108">
        <v>31298965.5</v>
      </c>
      <c r="E13" s="109">
        <f t="shared" si="0"/>
        <v>27.157261092223646</v>
      </c>
      <c r="F13" s="141">
        <f t="shared" si="1"/>
        <v>-28.002705732605204</v>
      </c>
    </row>
    <row r="14" spans="2:15" ht="15.75">
      <c r="B14" s="32">
        <v>44013</v>
      </c>
      <c r="C14" s="115">
        <v>39105581.859999999</v>
      </c>
      <c r="D14" s="116">
        <v>29766518.09</v>
      </c>
      <c r="E14" s="114">
        <f t="shared" si="0"/>
        <v>31.374390991123143</v>
      </c>
      <c r="F14" s="63">
        <f t="shared" si="1"/>
        <v>-1.7420714973961509</v>
      </c>
    </row>
    <row r="15" spans="2:15" ht="15.75">
      <c r="B15" s="32">
        <v>44044</v>
      </c>
      <c r="C15" s="108">
        <v>40009548.089999996</v>
      </c>
      <c r="D15" s="108">
        <v>32853461.129999999</v>
      </c>
      <c r="E15" s="109">
        <f t="shared" ref="E15:E16" si="2">+(C15-D15)/D15*100</f>
        <v>21.781835806229399</v>
      </c>
      <c r="F15" s="109">
        <f t="shared" ref="F15:F16" si="3">+(C15-C14)/C14*100</f>
        <v>2.3116040907823399</v>
      </c>
    </row>
    <row r="16" spans="2:15" ht="15.75">
      <c r="B16" s="32">
        <v>44075</v>
      </c>
      <c r="C16" s="115">
        <v>32334449.689999998</v>
      </c>
      <c r="D16" s="116">
        <v>25260799.43</v>
      </c>
      <c r="E16" s="114">
        <f t="shared" si="2"/>
        <v>28.002479809088126</v>
      </c>
      <c r="F16" s="63">
        <f t="shared" si="3"/>
        <v>-19.183166934890515</v>
      </c>
    </row>
    <row r="17" spans="2:6" ht="15.75">
      <c r="B17" s="32">
        <v>44105</v>
      </c>
      <c r="C17" s="108"/>
      <c r="D17" s="108"/>
      <c r="E17" s="109"/>
      <c r="F17" s="109"/>
    </row>
    <row r="18" spans="2:6" ht="15.75">
      <c r="B18" s="32">
        <v>44136</v>
      </c>
      <c r="C18" s="115"/>
      <c r="D18" s="116"/>
      <c r="E18" s="114"/>
      <c r="F18" s="63"/>
    </row>
    <row r="19" spans="2:6" ht="15.75">
      <c r="B19" s="32">
        <v>44166</v>
      </c>
      <c r="C19" s="108"/>
      <c r="D19" s="108"/>
      <c r="E19" s="109"/>
      <c r="F19" s="109"/>
    </row>
    <row r="20" spans="2:6" ht="35.1" customHeight="1">
      <c r="B20" s="34" t="s">
        <v>32</v>
      </c>
      <c r="C20" s="5">
        <f>SUM(C8:C19)</f>
        <v>431615312.38999999</v>
      </c>
      <c r="D20" s="5">
        <f>SUM(D8:D19)</f>
        <v>353865192.36000001</v>
      </c>
      <c r="E20" s="6"/>
      <c r="F20" s="6"/>
    </row>
    <row r="22" spans="2:6" ht="35.1" customHeight="1">
      <c r="B22" s="22" t="s">
        <v>56</v>
      </c>
      <c r="C22" s="5">
        <f>+AVERAGE(C8:C19)</f>
        <v>47957256.932222217</v>
      </c>
      <c r="D22" s="5">
        <f>+AVERAGE(D8:D19)</f>
        <v>39318354.706666671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29" priority="19" stopIfTrue="1" operator="lessThan">
      <formula>0</formula>
    </cfRule>
  </conditionalFormatting>
  <conditionalFormatting sqref="E10 E12">
    <cfRule type="cellIs" dxfId="28" priority="18" stopIfTrue="1" operator="lessThan">
      <formula>0</formula>
    </cfRule>
  </conditionalFormatting>
  <conditionalFormatting sqref="F10">
    <cfRule type="cellIs" dxfId="27" priority="17" stopIfTrue="1" operator="lessThan">
      <formula>0</formula>
    </cfRule>
  </conditionalFormatting>
  <conditionalFormatting sqref="F12">
    <cfRule type="cellIs" dxfId="26" priority="16" stopIfTrue="1" operator="lessThan">
      <formula>0</formula>
    </cfRule>
  </conditionalFormatting>
  <conditionalFormatting sqref="E18">
    <cfRule type="cellIs" dxfId="25" priority="7" stopIfTrue="1" operator="lessThan">
      <formula>0</formula>
    </cfRule>
  </conditionalFormatting>
  <conditionalFormatting sqref="F18">
    <cfRule type="cellIs" dxfId="24" priority="6" stopIfTrue="1" operator="lessThan">
      <formula>0</formula>
    </cfRule>
  </conditionalFormatting>
  <conditionalFormatting sqref="E14">
    <cfRule type="cellIs" dxfId="23" priority="4" stopIfTrue="1" operator="lessThan">
      <formula>0</formula>
    </cfRule>
  </conditionalFormatting>
  <conditionalFormatting sqref="F14">
    <cfRule type="cellIs" dxfId="22" priority="3" stopIfTrue="1" operator="lessThan">
      <formula>0</formula>
    </cfRule>
  </conditionalFormatting>
  <conditionalFormatting sqref="E16">
    <cfRule type="cellIs" dxfId="21" priority="2" stopIfTrue="1" operator="lessThan">
      <formula>0</formula>
    </cfRule>
  </conditionalFormatting>
  <conditionalFormatting sqref="F16">
    <cfRule type="cellIs" dxfId="2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2"/>
  <sheetViews>
    <sheetView workbookViewId="0">
      <selection activeCell="C10" sqref="C10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s="139" customFormat="1" ht="18.75">
      <c r="B2" s="138" t="s">
        <v>65</v>
      </c>
      <c r="D2" s="50" t="s">
        <v>77</v>
      </c>
      <c r="E2" s="50"/>
    </row>
    <row r="3" spans="2:6" ht="18.75">
      <c r="B3" s="14"/>
      <c r="E3" s="15"/>
    </row>
    <row r="4" spans="2:6" ht="30" customHeight="1">
      <c r="B4" s="148" t="s">
        <v>60</v>
      </c>
      <c r="C4" s="148"/>
      <c r="D4" s="148"/>
      <c r="E4" s="148"/>
      <c r="F4" s="148"/>
    </row>
    <row r="5" spans="2:6" ht="15" customHeight="1">
      <c r="C5" s="161" t="s">
        <v>15</v>
      </c>
      <c r="D5" s="161"/>
      <c r="E5" s="161"/>
      <c r="F5" s="161"/>
    </row>
    <row r="6" spans="2:6" ht="48" customHeight="1">
      <c r="B6" s="165" t="s">
        <v>1</v>
      </c>
      <c r="C6" s="148" t="s">
        <v>4</v>
      </c>
      <c r="D6" s="148"/>
      <c r="E6" s="148"/>
      <c r="F6" s="148"/>
    </row>
    <row r="7" spans="2:6" ht="48" customHeight="1">
      <c r="B7" s="166"/>
      <c r="C7" s="121">
        <v>2020</v>
      </c>
      <c r="D7" s="121">
        <v>2019</v>
      </c>
      <c r="E7" s="120" t="s">
        <v>59</v>
      </c>
      <c r="F7" s="120" t="s">
        <v>58</v>
      </c>
    </row>
    <row r="8" spans="2:6" ht="15.75">
      <c r="B8" s="32">
        <v>43831</v>
      </c>
      <c r="C8" s="116">
        <v>49855479.93</v>
      </c>
      <c r="D8" s="116">
        <v>27802813.530000001</v>
      </c>
      <c r="E8" s="118">
        <f t="shared" ref="E8:E14" si="0">+(C8-D8)/D8*100</f>
        <v>79.318110651659637</v>
      </c>
      <c r="F8" s="70">
        <v>-21.86</v>
      </c>
    </row>
    <row r="9" spans="2:6" ht="15.75">
      <c r="B9" s="33">
        <v>43862</v>
      </c>
      <c r="C9" s="108">
        <v>46258065.840000004</v>
      </c>
      <c r="D9" s="108">
        <v>21285175.98</v>
      </c>
      <c r="E9" s="119">
        <f t="shared" si="0"/>
        <v>117.32526845662473</v>
      </c>
      <c r="F9" s="142">
        <f t="shared" ref="F9:F14" si="1">+(C9-C8)/C8*100</f>
        <v>-7.2156844043041515</v>
      </c>
    </row>
    <row r="10" spans="2:6" ht="15.75">
      <c r="B10" s="32">
        <v>43891</v>
      </c>
      <c r="C10" s="115">
        <v>86747799.400000006</v>
      </c>
      <c r="D10" s="116">
        <v>111375342.25</v>
      </c>
      <c r="E10" s="118">
        <f t="shared" si="0"/>
        <v>-22.11220396945626</v>
      </c>
      <c r="F10" s="70">
        <f t="shared" si="1"/>
        <v>87.530104911969659</v>
      </c>
    </row>
    <row r="11" spans="2:6" ht="15.75">
      <c r="B11" s="32">
        <v>43922</v>
      </c>
      <c r="C11" s="108">
        <v>74189763.079999998</v>
      </c>
      <c r="D11" s="108">
        <v>149107842.90000001</v>
      </c>
      <c r="E11" s="142">
        <f t="shared" si="0"/>
        <v>-50.244224826083915</v>
      </c>
      <c r="F11" s="142">
        <f t="shared" si="1"/>
        <v>-14.476489786321897</v>
      </c>
    </row>
    <row r="12" spans="2:6" ht="15.75">
      <c r="B12" s="32">
        <v>43952</v>
      </c>
      <c r="C12" s="115">
        <v>178196639.42000005</v>
      </c>
      <c r="D12" s="116">
        <v>48780022.32</v>
      </c>
      <c r="E12" s="118">
        <f t="shared" si="0"/>
        <v>265.30659672728098</v>
      </c>
      <c r="F12" s="70">
        <f t="shared" si="1"/>
        <v>140.19033357452267</v>
      </c>
    </row>
    <row r="13" spans="2:6" ht="15.75">
      <c r="B13" s="32">
        <v>43983</v>
      </c>
      <c r="C13" s="108">
        <v>98690225.819999993</v>
      </c>
      <c r="D13" s="108">
        <v>62855399.009999998</v>
      </c>
      <c r="E13" s="119">
        <f t="shared" si="0"/>
        <v>57.01153341544908</v>
      </c>
      <c r="F13" s="142">
        <f t="shared" si="1"/>
        <v>-44.617235127878949</v>
      </c>
    </row>
    <row r="14" spans="2:6" ht="15.75">
      <c r="B14" s="32">
        <v>44013</v>
      </c>
      <c r="C14" s="115">
        <v>101249802.09999999</v>
      </c>
      <c r="D14" s="116">
        <v>64753088.159999996</v>
      </c>
      <c r="E14" s="118">
        <f t="shared" si="0"/>
        <v>56.362893225755307</v>
      </c>
      <c r="F14" s="70">
        <f t="shared" si="1"/>
        <v>2.5935458742068174</v>
      </c>
    </row>
    <row r="15" spans="2:6" ht="15.75">
      <c r="B15" s="32">
        <v>44044</v>
      </c>
      <c r="C15" s="108">
        <v>91091852.930000022</v>
      </c>
      <c r="D15" s="108">
        <v>74045622.890000001</v>
      </c>
      <c r="E15" s="119">
        <f t="shared" ref="E15:E16" si="2">+(C15-D15)/D15*100</f>
        <v>23.021252809667629</v>
      </c>
      <c r="F15" s="142">
        <f t="shared" ref="F15:F16" si="3">+(C15-C14)/C14*100</f>
        <v>-10.032561999447081</v>
      </c>
    </row>
    <row r="16" spans="2:6" ht="15.75">
      <c r="B16" s="32">
        <v>44075</v>
      </c>
      <c r="C16" s="115">
        <v>78706756.210000008</v>
      </c>
      <c r="D16" s="116">
        <v>58526666.009999998</v>
      </c>
      <c r="E16" s="118">
        <f t="shared" si="2"/>
        <v>34.480163617302232</v>
      </c>
      <c r="F16" s="70">
        <f t="shared" si="3"/>
        <v>-13.596272686995842</v>
      </c>
    </row>
    <row r="17" spans="2:6" ht="15.75">
      <c r="B17" s="32">
        <v>44105</v>
      </c>
      <c r="C17" s="108"/>
      <c r="D17" s="108"/>
      <c r="E17" s="119"/>
      <c r="F17" s="119"/>
    </row>
    <row r="18" spans="2:6" ht="15.75">
      <c r="B18" s="32">
        <v>44136</v>
      </c>
      <c r="C18" s="115"/>
      <c r="D18" s="116"/>
      <c r="E18" s="118"/>
      <c r="F18" s="70"/>
    </row>
    <row r="19" spans="2:6" ht="15.75">
      <c r="B19" s="32">
        <v>44166</v>
      </c>
      <c r="C19" s="108"/>
      <c r="D19" s="108"/>
      <c r="E19" s="119"/>
      <c r="F19" s="119"/>
    </row>
    <row r="20" spans="2:6" ht="28.5">
      <c r="B20" s="34" t="s">
        <v>32</v>
      </c>
      <c r="C20" s="6">
        <f>SUM(C8:C19)</f>
        <v>804986384.73000014</v>
      </c>
      <c r="D20" s="6">
        <f>SUM(D8:D19)</f>
        <v>618531973.04999995</v>
      </c>
      <c r="E20" s="6"/>
      <c r="F20" s="6"/>
    </row>
    <row r="22" spans="2:6" ht="35.1" customHeight="1">
      <c r="B22" s="22" t="s">
        <v>56</v>
      </c>
      <c r="C22" s="5">
        <f>+AVERAGE(C8:C19)</f>
        <v>89442931.636666685</v>
      </c>
      <c r="D22" s="5">
        <f>+AVERAGE(D8:D19)</f>
        <v>68725774.783333331</v>
      </c>
      <c r="E22" s="2"/>
      <c r="F22" s="2"/>
    </row>
  </sheetData>
  <mergeCells count="4">
    <mergeCell ref="B6:B7"/>
    <mergeCell ref="C6:F6"/>
    <mergeCell ref="B4:F4"/>
    <mergeCell ref="C5:F5"/>
  </mergeCells>
  <conditionalFormatting sqref="F18">
    <cfRule type="cellIs" dxfId="19" priority="6" stopIfTrue="1" operator="lessThan">
      <formula>0</formula>
    </cfRule>
  </conditionalFormatting>
  <conditionalFormatting sqref="F10">
    <cfRule type="cellIs" dxfId="18" priority="9" stopIfTrue="1" operator="lessThan">
      <formula>0</formula>
    </cfRule>
  </conditionalFormatting>
  <conditionalFormatting sqref="F12">
    <cfRule type="cellIs" dxfId="17" priority="8" stopIfTrue="1" operator="lessThan">
      <formula>0</formula>
    </cfRule>
  </conditionalFormatting>
  <conditionalFormatting sqref="E18">
    <cfRule type="cellIs" dxfId="16" priority="7" stopIfTrue="1" operator="lessThan">
      <formula>0</formula>
    </cfRule>
  </conditionalFormatting>
  <conditionalFormatting sqref="E8:F8">
    <cfRule type="cellIs" dxfId="15" priority="11" stopIfTrue="1" operator="lessThan">
      <formula>0</formula>
    </cfRule>
  </conditionalFormatting>
  <conditionalFormatting sqref="E10 E12">
    <cfRule type="cellIs" dxfId="14" priority="10" stopIfTrue="1" operator="lessThan">
      <formula>0</formula>
    </cfRule>
  </conditionalFormatting>
  <conditionalFormatting sqref="E14">
    <cfRule type="cellIs" dxfId="13" priority="4" stopIfTrue="1" operator="lessThan">
      <formula>0</formula>
    </cfRule>
  </conditionalFormatting>
  <conditionalFormatting sqref="F14">
    <cfRule type="cellIs" dxfId="12" priority="3" stopIfTrue="1" operator="lessThan">
      <formula>0</formula>
    </cfRule>
  </conditionalFormatting>
  <conditionalFormatting sqref="E16">
    <cfRule type="cellIs" dxfId="11" priority="2" stopIfTrue="1" operator="lessThan">
      <formula>0</formula>
    </cfRule>
  </conditionalFormatting>
  <conditionalFormatting sqref="F16">
    <cfRule type="cellIs" dxfId="1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3"/>
  <sheetViews>
    <sheetView workbookViewId="0">
      <selection activeCell="C11" sqref="C11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ht="18.75">
      <c r="B2" s="51" t="s">
        <v>65</v>
      </c>
      <c r="E2" s="50" t="s">
        <v>77</v>
      </c>
    </row>
    <row r="5" spans="2:6" ht="30" customHeight="1">
      <c r="B5" s="148" t="s">
        <v>61</v>
      </c>
      <c r="C5" s="148"/>
      <c r="D5" s="148"/>
      <c r="E5" s="148"/>
      <c r="F5" s="148"/>
    </row>
    <row r="6" spans="2:6" ht="15" customHeight="1">
      <c r="C6" s="161" t="s">
        <v>15</v>
      </c>
      <c r="D6" s="161"/>
      <c r="E6" s="161"/>
      <c r="F6" s="161"/>
    </row>
    <row r="7" spans="2:6" ht="48" customHeight="1">
      <c r="B7" s="165" t="s">
        <v>1</v>
      </c>
      <c r="C7" s="148" t="s">
        <v>62</v>
      </c>
      <c r="D7" s="148"/>
      <c r="E7" s="148"/>
      <c r="F7" s="148"/>
    </row>
    <row r="8" spans="2:6" ht="48" customHeight="1">
      <c r="B8" s="166"/>
      <c r="C8" s="121">
        <v>2020</v>
      </c>
      <c r="D8" s="121">
        <v>2019</v>
      </c>
      <c r="E8" s="120" t="s">
        <v>59</v>
      </c>
      <c r="F8" s="120" t="s">
        <v>58</v>
      </c>
    </row>
    <row r="9" spans="2:6" ht="15.75">
      <c r="B9" s="32">
        <v>43831</v>
      </c>
      <c r="C9" s="116">
        <v>62723994.210000001</v>
      </c>
      <c r="D9" s="116">
        <v>49936050.43</v>
      </c>
      <c r="E9" s="118">
        <f t="shared" ref="E9:E15" si="0">+(C9-D9)/D9*100</f>
        <v>25.608640791337812</v>
      </c>
      <c r="F9" s="70">
        <v>21.05</v>
      </c>
    </row>
    <row r="10" spans="2:6" ht="15.75">
      <c r="B10" s="33">
        <v>43862</v>
      </c>
      <c r="C10" s="108">
        <v>59232990.299999997</v>
      </c>
      <c r="D10" s="108">
        <v>52056553.710000001</v>
      </c>
      <c r="E10" s="119">
        <f t="shared" si="0"/>
        <v>13.785846504513055</v>
      </c>
      <c r="F10" s="142">
        <f t="shared" ref="F10:F15" si="1">+(C10-C9)/C9*100</f>
        <v>-5.5656594481405612</v>
      </c>
    </row>
    <row r="11" spans="2:6" ht="15.75">
      <c r="B11" s="32">
        <v>43891</v>
      </c>
      <c r="C11" s="115">
        <v>53654094.329999998</v>
      </c>
      <c r="D11" s="116">
        <v>57502925.380000003</v>
      </c>
      <c r="E11" s="118">
        <f t="shared" si="0"/>
        <v>-6.6932786889806835</v>
      </c>
      <c r="F11" s="70">
        <f t="shared" si="1"/>
        <v>-9.4185620914026345</v>
      </c>
    </row>
    <row r="12" spans="2:6" ht="15.75">
      <c r="B12" s="32">
        <v>43922</v>
      </c>
      <c r="C12" s="108">
        <v>44254413.689999983</v>
      </c>
      <c r="D12" s="108">
        <v>49977018.549999997</v>
      </c>
      <c r="E12" s="142">
        <f t="shared" si="0"/>
        <v>-11.450472689311745</v>
      </c>
      <c r="F12" s="142">
        <f t="shared" si="1"/>
        <v>-17.519037004309858</v>
      </c>
    </row>
    <row r="13" spans="2:6" ht="15.75">
      <c r="B13" s="32">
        <v>43952</v>
      </c>
      <c r="C13" s="115">
        <v>48014256.899999999</v>
      </c>
      <c r="D13" s="116">
        <v>49012440.609999999</v>
      </c>
      <c r="E13" s="118">
        <f t="shared" si="0"/>
        <v>-2.0365925417644712</v>
      </c>
      <c r="F13" s="70">
        <f t="shared" si="1"/>
        <v>8.4959733877337857</v>
      </c>
    </row>
    <row r="14" spans="2:6" ht="15.75">
      <c r="B14" s="32">
        <v>43983</v>
      </c>
      <c r="C14" s="108">
        <v>61729561.789999999</v>
      </c>
      <c r="D14" s="108">
        <v>61228876.170000002</v>
      </c>
      <c r="E14" s="142">
        <f t="shared" si="0"/>
        <v>0.81772792727709043</v>
      </c>
      <c r="F14" s="119">
        <f t="shared" si="1"/>
        <v>28.565067493526076</v>
      </c>
    </row>
    <row r="15" spans="2:6" ht="15.75">
      <c r="B15" s="32">
        <v>44013</v>
      </c>
      <c r="C15" s="115">
        <v>57241048.090000004</v>
      </c>
      <c r="D15" s="116">
        <v>50503677.240000002</v>
      </c>
      <c r="E15" s="118">
        <f t="shared" si="0"/>
        <v>13.340357015951817</v>
      </c>
      <c r="F15" s="70">
        <f t="shared" si="1"/>
        <v>-7.2712547600283157</v>
      </c>
    </row>
    <row r="16" spans="2:6" ht="15.75">
      <c r="B16" s="32">
        <v>44044</v>
      </c>
      <c r="C16" s="108">
        <v>64317009.849999994</v>
      </c>
      <c r="D16" s="108">
        <v>54280616.259999998</v>
      </c>
      <c r="E16" s="119">
        <f t="shared" ref="E16:E17" si="2">+(C16-D16)/D16*100</f>
        <v>18.489829853674539</v>
      </c>
      <c r="F16" s="119">
        <f t="shared" ref="F16:F17" si="3">+(C16-C15)/C15*100</f>
        <v>12.361691471606997</v>
      </c>
    </row>
    <row r="17" spans="2:6" ht="15.75">
      <c r="B17" s="32">
        <v>44075</v>
      </c>
      <c r="C17" s="115">
        <v>62234367.789999992</v>
      </c>
      <c r="D17" s="116">
        <v>71359160.959999993</v>
      </c>
      <c r="E17" s="118">
        <f t="shared" si="2"/>
        <v>-12.787136293705665</v>
      </c>
      <c r="F17" s="70">
        <f t="shared" si="3"/>
        <v>-3.238089060510021</v>
      </c>
    </row>
    <row r="18" spans="2:6" ht="15.75">
      <c r="B18" s="32">
        <v>44105</v>
      </c>
      <c r="C18" s="108"/>
      <c r="D18" s="108"/>
      <c r="E18" s="119"/>
      <c r="F18" s="119"/>
    </row>
    <row r="19" spans="2:6" ht="15.75">
      <c r="B19" s="32">
        <v>44136</v>
      </c>
      <c r="C19" s="115"/>
      <c r="D19" s="116"/>
      <c r="E19" s="118"/>
      <c r="F19" s="70"/>
    </row>
    <row r="20" spans="2:6" ht="15.75">
      <c r="B20" s="32">
        <v>44166</v>
      </c>
      <c r="C20" s="108"/>
      <c r="D20" s="108"/>
      <c r="E20" s="119"/>
      <c r="F20" s="119"/>
    </row>
    <row r="21" spans="2:6" ht="28.5">
      <c r="B21" s="34" t="s">
        <v>32</v>
      </c>
      <c r="C21" s="5">
        <f>SUM(C9:C20)</f>
        <v>513401736.94999993</v>
      </c>
      <c r="D21" s="5">
        <f>SUM(D9:D20)</f>
        <v>495857319.31</v>
      </c>
      <c r="E21" s="6"/>
      <c r="F21" s="6"/>
    </row>
    <row r="23" spans="2:6" ht="27">
      <c r="B23" s="22" t="s">
        <v>56</v>
      </c>
      <c r="C23" s="5">
        <f>+AVERAGE(C9:C20)</f>
        <v>57044637.438888878</v>
      </c>
      <c r="D23" s="5">
        <f>+AVERAGE(D9:D20)</f>
        <v>55095257.701111108</v>
      </c>
      <c r="E23" s="2"/>
      <c r="F23" s="2"/>
    </row>
  </sheetData>
  <mergeCells count="4">
    <mergeCell ref="B5:F5"/>
    <mergeCell ref="B7:B8"/>
    <mergeCell ref="C7:F7"/>
    <mergeCell ref="C6:F6"/>
  </mergeCells>
  <conditionalFormatting sqref="F11">
    <cfRule type="cellIs" dxfId="9" priority="8" stopIfTrue="1" operator="lessThan">
      <formula>0</formula>
    </cfRule>
  </conditionalFormatting>
  <conditionalFormatting sqref="F13">
    <cfRule type="cellIs" dxfId="8" priority="7" stopIfTrue="1" operator="lessThan">
      <formula>0</formula>
    </cfRule>
  </conditionalFormatting>
  <conditionalFormatting sqref="E19">
    <cfRule type="cellIs" dxfId="7" priority="6" stopIfTrue="1" operator="lessThan">
      <formula>0</formula>
    </cfRule>
  </conditionalFormatting>
  <conditionalFormatting sqref="F19">
    <cfRule type="cellIs" dxfId="6" priority="5" stopIfTrue="1" operator="lessThan">
      <formula>0</formula>
    </cfRule>
  </conditionalFormatting>
  <conditionalFormatting sqref="E9:F9">
    <cfRule type="cellIs" dxfId="5" priority="10" stopIfTrue="1" operator="lessThan">
      <formula>0</formula>
    </cfRule>
  </conditionalFormatting>
  <conditionalFormatting sqref="E11 E13">
    <cfRule type="cellIs" dxfId="4" priority="9" stopIfTrue="1" operator="lessThan">
      <formula>0</formula>
    </cfRule>
  </conditionalFormatting>
  <conditionalFormatting sqref="E15">
    <cfRule type="cellIs" dxfId="3" priority="4" stopIfTrue="1" operator="lessThan">
      <formula>0</formula>
    </cfRule>
  </conditionalFormatting>
  <conditionalFormatting sqref="F15">
    <cfRule type="cellIs" dxfId="2" priority="3" stopIfTrue="1" operator="lessThan">
      <formula>0</formula>
    </cfRule>
  </conditionalFormatting>
  <conditionalFormatting sqref="E17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Rec Mensual y Acumulada 2020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gtrincado</cp:lastModifiedBy>
  <dcterms:created xsi:type="dcterms:W3CDTF">2020-06-22T13:36:33Z</dcterms:created>
  <dcterms:modified xsi:type="dcterms:W3CDTF">2021-01-20T12:00:59Z</dcterms:modified>
</cp:coreProperties>
</file>