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rincado\Documents\Estadisticas\Juri\Publicados\"/>
    </mc:Choice>
  </mc:AlternateContent>
  <xr:revisionPtr revIDLastSave="0" documentId="13_ncr:1_{F6EB195D-B249-40FF-A385-E188077BACB7}" xr6:coauthVersionLast="45" xr6:coauthVersionMax="45" xr10:uidLastSave="{00000000-0000-0000-0000-000000000000}"/>
  <bookViews>
    <workbookView xWindow="-15" yWindow="-15" windowWidth="14400" windowHeight="15630" xr2:uid="{00000000-000D-0000-FFFF-FFFF00000000}"/>
  </bookViews>
  <sheets>
    <sheet name="Indice" sheetId="12" r:id="rId1"/>
    <sheet name="Rec Mensual y Acumulada 2020" sheetId="1" r:id="rId2"/>
    <sheet name="Var mensual y Anual Total" sheetId="6" r:id="rId3"/>
    <sheet name="Rec Comparativa mes y año ant" sheetId="2" r:id="rId4"/>
    <sheet name="Rec, Comp Acum mes y año ant" sheetId="7" r:id="rId5"/>
    <sheet name="Ingresos Brutos" sheetId="4" r:id="rId6"/>
    <sheet name="Inmobiliario" sheetId="5" r:id="rId7"/>
    <sheet name="Automotor" sheetId="8" r:id="rId8"/>
    <sheet name="Sellos" sheetId="9" r:id="rId9"/>
    <sheet name="Serie Historica por Imp Rec Tot" sheetId="11" r:id="rId10"/>
    <sheet name="Serie Historica Rec Total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7" l="1"/>
  <c r="E20" i="4" l="1"/>
  <c r="C22" i="4" l="1"/>
  <c r="D8" i="7" l="1"/>
  <c r="E15" i="2"/>
  <c r="D15" i="2"/>
  <c r="D7" i="2"/>
  <c r="D14" i="2" s="1"/>
  <c r="D12" i="6"/>
  <c r="D11" i="6"/>
  <c r="D10" i="6"/>
  <c r="D19" i="2" l="1"/>
  <c r="K14" i="11"/>
  <c r="J14" i="11"/>
  <c r="I14" i="11"/>
  <c r="H14" i="11"/>
  <c r="G14" i="11"/>
  <c r="F14" i="11"/>
  <c r="E14" i="11"/>
  <c r="D14" i="11"/>
  <c r="C14" i="11"/>
  <c r="D23" i="9"/>
  <c r="C23" i="9"/>
  <c r="D21" i="9"/>
  <c r="C21" i="9"/>
  <c r="F12" i="9"/>
  <c r="E12" i="9"/>
  <c r="F11" i="9"/>
  <c r="E11" i="9"/>
  <c r="F10" i="9"/>
  <c r="E10" i="9"/>
  <c r="E9" i="9"/>
  <c r="D22" i="8"/>
  <c r="C22" i="8"/>
  <c r="D20" i="8"/>
  <c r="C20" i="8"/>
  <c r="F11" i="8"/>
  <c r="E11" i="8"/>
  <c r="F10" i="8"/>
  <c r="E10" i="8"/>
  <c r="F9" i="8"/>
  <c r="E9" i="8"/>
  <c r="E8" i="8"/>
  <c r="J18" i="2"/>
  <c r="K18" i="2" s="1"/>
  <c r="J17" i="2"/>
  <c r="K17" i="2" s="1"/>
  <c r="J16" i="2"/>
  <c r="K16" i="2" s="1"/>
  <c r="J15" i="2"/>
  <c r="F18" i="2"/>
  <c r="G18" i="2" s="1"/>
  <c r="F17" i="2"/>
  <c r="G17" i="2" s="1"/>
  <c r="F16" i="2"/>
  <c r="G16" i="2" s="1"/>
  <c r="F19" i="7"/>
  <c r="G19" i="7" s="1"/>
  <c r="F18" i="7"/>
  <c r="G18" i="7" s="1"/>
  <c r="F17" i="7"/>
  <c r="G17" i="7" s="1"/>
  <c r="E16" i="7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E8" i="7"/>
  <c r="E15" i="7" s="1"/>
  <c r="E20" i="7" l="1"/>
  <c r="F8" i="7"/>
  <c r="G8" i="7" s="1"/>
  <c r="F16" i="7"/>
  <c r="G16" i="7" s="1"/>
  <c r="D15" i="7"/>
  <c r="D22" i="5"/>
  <c r="D20" i="5"/>
  <c r="F11" i="5"/>
  <c r="F10" i="5"/>
  <c r="F9" i="5"/>
  <c r="E11" i="5"/>
  <c r="E10" i="5"/>
  <c r="E9" i="5"/>
  <c r="E8" i="5"/>
  <c r="C22" i="5"/>
  <c r="C20" i="5"/>
  <c r="K22" i="4"/>
  <c r="I22" i="4"/>
  <c r="E22" i="4"/>
  <c r="P11" i="4"/>
  <c r="P10" i="4"/>
  <c r="P9" i="4"/>
  <c r="P8" i="4"/>
  <c r="O11" i="4"/>
  <c r="O10" i="4"/>
  <c r="O9" i="4"/>
  <c r="O8" i="4"/>
  <c r="K20" i="4"/>
  <c r="I20" i="4"/>
  <c r="M11" i="4"/>
  <c r="L11" i="4" s="1"/>
  <c r="M10" i="4"/>
  <c r="J10" i="4" s="1"/>
  <c r="M9" i="4"/>
  <c r="L9" i="4" s="1"/>
  <c r="M8" i="4"/>
  <c r="L8" i="4"/>
  <c r="C20" i="4"/>
  <c r="G11" i="4"/>
  <c r="D11" i="4" s="1"/>
  <c r="G10" i="4"/>
  <c r="G9" i="4"/>
  <c r="F9" i="4" s="1"/>
  <c r="G8" i="4"/>
  <c r="D8" i="4" s="1"/>
  <c r="K20" i="3"/>
  <c r="J20" i="3"/>
  <c r="I20" i="3"/>
  <c r="H20" i="3"/>
  <c r="G20" i="3"/>
  <c r="F20" i="3"/>
  <c r="E20" i="3"/>
  <c r="D20" i="3"/>
  <c r="C20" i="3"/>
  <c r="J9" i="4" l="1"/>
  <c r="L10" i="4"/>
  <c r="D9" i="4"/>
  <c r="M22" i="4"/>
  <c r="G22" i="4"/>
  <c r="G20" i="4"/>
  <c r="F20" i="4" s="1"/>
  <c r="O20" i="4"/>
  <c r="J11" i="4"/>
  <c r="F8" i="4"/>
  <c r="P20" i="4"/>
  <c r="D20" i="7"/>
  <c r="F15" i="7"/>
  <c r="F11" i="4"/>
  <c r="F10" i="4"/>
  <c r="M20" i="4"/>
  <c r="J20" i="4" s="1"/>
  <c r="J8" i="4"/>
  <c r="D10" i="4"/>
  <c r="D20" i="4" l="1"/>
  <c r="G15" i="7"/>
  <c r="F20" i="7"/>
  <c r="G20" i="7" s="1"/>
  <c r="L20" i="4"/>
  <c r="I7" i="2" l="1"/>
  <c r="I14" i="2" s="1"/>
  <c r="I19" i="2" s="1"/>
  <c r="E7" i="2"/>
  <c r="K15" i="2"/>
  <c r="J13" i="2"/>
  <c r="K13" i="2" s="1"/>
  <c r="J12" i="2"/>
  <c r="K12" i="2" s="1"/>
  <c r="J11" i="2"/>
  <c r="K11" i="2" s="1"/>
  <c r="J10" i="2"/>
  <c r="K10" i="2" s="1"/>
  <c r="F15" i="2"/>
  <c r="G15" i="2" s="1"/>
  <c r="F13" i="2"/>
  <c r="G13" i="2" s="1"/>
  <c r="F12" i="2"/>
  <c r="G12" i="2" s="1"/>
  <c r="F11" i="2"/>
  <c r="G11" i="2" s="1"/>
  <c r="F10" i="2"/>
  <c r="G10" i="2" s="1"/>
  <c r="J9" i="2"/>
  <c r="K9" i="2" s="1"/>
  <c r="J8" i="2"/>
  <c r="K8" i="2" s="1"/>
  <c r="F9" i="2"/>
  <c r="G9" i="2" s="1"/>
  <c r="F8" i="2"/>
  <c r="G8" i="2" s="1"/>
  <c r="F7" i="2" l="1"/>
  <c r="G7" i="2" s="1"/>
  <c r="J7" i="2"/>
  <c r="K7" i="2" s="1"/>
  <c r="E14" i="2"/>
  <c r="E19" i="2" s="1"/>
  <c r="J14" i="2"/>
  <c r="F14" i="2" l="1"/>
  <c r="G14" i="2" s="1"/>
  <c r="K14" i="2"/>
  <c r="J19" i="2"/>
  <c r="K19" i="2" s="1"/>
  <c r="F19" i="2" l="1"/>
  <c r="G19" i="2" s="1"/>
  <c r="I23" i="1" l="1"/>
  <c r="G23" i="1"/>
  <c r="F23" i="1"/>
  <c r="E23" i="1"/>
  <c r="D23" i="1"/>
  <c r="H11" i="1"/>
  <c r="J11" i="1" s="1"/>
  <c r="H9" i="1"/>
  <c r="J9" i="1" s="1"/>
  <c r="H8" i="1"/>
  <c r="J8" i="1" s="1"/>
  <c r="I20" i="1"/>
  <c r="G20" i="1"/>
  <c r="E20" i="1"/>
  <c r="D20" i="1"/>
  <c r="C20" i="1"/>
  <c r="H10" i="1" l="1"/>
  <c r="J10" i="1" s="1"/>
  <c r="C21" i="6" s="1"/>
  <c r="C23" i="1"/>
  <c r="F20" i="1"/>
  <c r="J20" i="1" l="1"/>
  <c r="E21" i="1" s="1"/>
  <c r="J23" i="1"/>
  <c r="H20" i="1"/>
  <c r="H21" i="1" s="1"/>
  <c r="H23" i="1"/>
  <c r="C21" i="1"/>
  <c r="I21" i="1"/>
  <c r="J21" i="1"/>
  <c r="F21" i="1"/>
  <c r="D21" i="1" l="1"/>
  <c r="G21" i="1"/>
</calcChain>
</file>

<file path=xl/sharedStrings.xml><?xml version="1.0" encoding="utf-8"?>
<sst xmlns="http://schemas.openxmlformats.org/spreadsheetml/2006/main" count="166" uniqueCount="87">
  <si>
    <t xml:space="preserve"> RECAUDACION MENSUAL Y ACUMULADA AÑO 2020</t>
  </si>
  <si>
    <t>MES</t>
  </si>
  <si>
    <t>INGRESOS BRUTOS</t>
  </si>
  <si>
    <t>INMOBILIARIO</t>
  </si>
  <si>
    <t>AUTOMOTOR</t>
  </si>
  <si>
    <t>SELLOS Y VALORES FISCALES</t>
  </si>
  <si>
    <t>DEPOSITOS JUDICIALES</t>
  </si>
  <si>
    <t>TOTAL</t>
  </si>
  <si>
    <t>% sobre total recaudado</t>
  </si>
  <si>
    <t>SubTotal</t>
  </si>
  <si>
    <t>Promedio Mensual</t>
  </si>
  <si>
    <t>Variación
Mensual en %</t>
  </si>
  <si>
    <t>Variación
Interanual en %</t>
  </si>
  <si>
    <t>Variaciones Mensuales 2020 e Interanuales 2020-2019</t>
  </si>
  <si>
    <t>Expresado en Pesos</t>
  </si>
  <si>
    <t>Expresado en Pesos y Porcentajes</t>
  </si>
  <si>
    <t>Impuesto</t>
  </si>
  <si>
    <t>Ingresos Brutos</t>
  </si>
  <si>
    <t>Inmobiliario</t>
  </si>
  <si>
    <t>Automotor</t>
  </si>
  <si>
    <t>Sellos y Valores Fiscales</t>
  </si>
  <si>
    <t>Depositos Judiciales</t>
  </si>
  <si>
    <t>Otros Ingresos</t>
  </si>
  <si>
    <t>Relación en $
mes anterior</t>
  </si>
  <si>
    <t>Relación en %
mes anterior</t>
  </si>
  <si>
    <t>Relación en $
año anterior</t>
  </si>
  <si>
    <t>Relación en %
año anterior</t>
  </si>
  <si>
    <t>Lote Hogar</t>
  </si>
  <si>
    <t>Acción Social</t>
  </si>
  <si>
    <t>Vialidad</t>
  </si>
  <si>
    <t>Recaudación General</t>
  </si>
  <si>
    <r>
      <rPr>
        <b/>
        <sz val="8"/>
        <color theme="0"/>
        <rFont val="Franklin Gothic Demi"/>
        <family val="2"/>
      </rPr>
      <t xml:space="preserve">OTROS INGRESOS:
</t>
    </r>
    <r>
      <rPr>
        <sz val="8"/>
        <color theme="0"/>
        <rFont val="Franklin Gothic Demi"/>
        <family val="2"/>
      </rPr>
      <t>LOTE HOGAR - ACCION SOCIAL - VIALIDAD</t>
    </r>
  </si>
  <si>
    <t>TOTAL 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</si>
  <si>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</si>
  <si>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</si>
  <si>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</si>
  <si>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</si>
  <si>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</si>
  <si>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</si>
  <si>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</si>
  <si>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</si>
  <si>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</si>
  <si>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</si>
  <si>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</si>
  <si>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</si>
  <si>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</si>
  <si>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Serie Recaudación Total Mensual 2012 - 2020</t>
  </si>
  <si>
    <t>INGRESOS BRUTOS
LOCAL</t>
  </si>
  <si>
    <t>INGRESOS BRUTOS
CONVENIO MULTILATERAL</t>
  </si>
  <si>
    <t>TOTAL
INGRESOS BRUTOS</t>
  </si>
  <si>
    <t>RECAUDACION INGRESOS BRUTOS 2020</t>
  </si>
  <si>
    <t>En Pesos</t>
  </si>
  <si>
    <t>En %</t>
  </si>
  <si>
    <t>RECAUDACION INGRESOS BRUTOS 2019</t>
  </si>
  <si>
    <t>Variación Anual 2020-2019</t>
  </si>
  <si>
    <t>Expresado en Porcentajes</t>
  </si>
  <si>
    <t>PROMEDIO MENSUAL</t>
  </si>
  <si>
    <t>RECAUDACION INMOBILIARIO</t>
  </si>
  <si>
    <t>Variación Mensual</t>
  </si>
  <si>
    <t>Variación Anual
 2020-2019</t>
  </si>
  <si>
    <t>RECAUDACION AUTOMOTOR</t>
  </si>
  <si>
    <t>RECAUDACION SELLOS</t>
  </si>
  <si>
    <t>SELLOS</t>
  </si>
  <si>
    <t>Relación en $
mes de año anterior</t>
  </si>
  <si>
    <t>Relación en %
mes de año anterior</t>
  </si>
  <si>
    <t>INFORME DE RECAUDACIÓN A MES DE:</t>
  </si>
  <si>
    <t>Ingresos Brutos Local</t>
  </si>
  <si>
    <t>Ingresos Brutos Convenio Multilateal</t>
  </si>
  <si>
    <t>2020 (*)</t>
  </si>
  <si>
    <t>Depósitos Judiciales</t>
  </si>
  <si>
    <t>Otros Ingresos (**)</t>
  </si>
  <si>
    <t>(*) Recaudación Acumulada al mes del Informe</t>
  </si>
  <si>
    <t>(**) Lote Hogar - Acción Social - Vialidad</t>
  </si>
  <si>
    <t>Serie Recaudación Total Por Impuesto  2012 - 2020</t>
  </si>
  <si>
    <t>IMPUESTOS</t>
  </si>
  <si>
    <t>Estadísticas Mensuales de Recaudación</t>
  </si>
  <si>
    <t>Fecha de Versión de Archivo:  01/07/2020</t>
  </si>
  <si>
    <t>ok</t>
  </si>
  <si>
    <t>Recaudación
Abril 2020</t>
  </si>
  <si>
    <t>Informe mes de Abril 2020</t>
  </si>
  <si>
    <t>ABRIL 2020</t>
  </si>
  <si>
    <t>COMPARATIVO MES DE ABRIL 2020 CON MARZO 2020 Y ABRIL 2019</t>
  </si>
  <si>
    <t>Recaudación
Marzo 2020</t>
  </si>
  <si>
    <t>Recaudación
Abril 2019</t>
  </si>
  <si>
    <t xml:space="preserve">Recaudación
 Acumulada hasta
Abril 2020 </t>
  </si>
  <si>
    <t>Recaudación
Acumulada hasta
Abril 2019</t>
  </si>
  <si>
    <t>COMPARATIVO MES DE ABRIL 2020 ACUMULADO CON ABRIL 2019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</si>
</sst>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C0A]mmmm\-yy;@"/>
    <numFmt numFmtId="165" formatCode="_ * #,##0.00_ ;_ * \-#,##0.00_ ;_ * &quot;-&quot;??_ ;_ @_ 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8"/>
      <color theme="0"/>
      <name val="Franklin Gothic Demi"/>
      <family val="2"/>
    </font>
    <font>
      <b/>
      <sz val="8"/>
      <color theme="0"/>
      <name val="Franklin Gothic Demi"/>
      <family val="2"/>
    </font>
    <font>
      <sz val="12"/>
      <color theme="0"/>
      <name val="Franklin Gothic Dem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Franklin Gothic Demi"/>
      <family val="2"/>
    </font>
    <font>
      <b/>
      <sz val="14"/>
      <color theme="0"/>
      <name val="Calibri"/>
      <family val="2"/>
    </font>
    <font>
      <sz val="11"/>
      <name val="Arial"/>
      <family val="2"/>
    </font>
    <font>
      <b/>
      <sz val="10"/>
      <color theme="0"/>
      <name val="Franklin Gothic"/>
    </font>
    <font>
      <sz val="14"/>
      <color theme="0"/>
      <name val="Franklin Gothic"/>
    </font>
    <font>
      <b/>
      <sz val="10"/>
      <color theme="0"/>
      <name val="Calibri"/>
      <family val="2"/>
    </font>
    <font>
      <sz val="10"/>
      <color theme="0"/>
      <name val="Franklin Gothic"/>
    </font>
    <font>
      <b/>
      <sz val="12"/>
      <color theme="0"/>
      <name val="Calibri"/>
      <family val="2"/>
    </font>
    <font>
      <sz val="11"/>
      <color theme="0"/>
      <name val="Franklin Gothic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2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0"/>
      <name val="Franklin Gothic"/>
    </font>
    <font>
      <b/>
      <sz val="11"/>
      <color theme="4" tint="-0.249977111117893"/>
      <name val="Calibri"/>
      <family val="2"/>
    </font>
    <font>
      <b/>
      <sz val="12"/>
      <color theme="0"/>
      <name val="Franklin Gothic"/>
    </font>
    <font>
      <sz val="12"/>
      <color theme="1"/>
      <name val="Calibri"/>
      <family val="2"/>
    </font>
    <font>
      <b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theme="0"/>
      <name val="Calibri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86051E"/>
        <bgColor rgb="FF86051E"/>
      </patternFill>
    </fill>
    <fill>
      <patternFill patternType="solid">
        <fgColor rgb="FFBE0632"/>
        <bgColor rgb="FFBE0632"/>
      </patternFill>
    </fill>
    <fill>
      <patternFill patternType="solid">
        <fgColor rgb="FFA50021"/>
        <bgColor rgb="FFA50021"/>
      </patternFill>
    </fill>
    <fill>
      <patternFill patternType="solid">
        <fgColor rgb="FFD90538"/>
        <bgColor rgb="FFD90538"/>
      </patternFill>
    </fill>
    <fill>
      <patternFill patternType="solid">
        <fgColor rgb="FFCC8E9D"/>
        <bgColor rgb="FFEC7390"/>
      </patternFill>
    </fill>
    <fill>
      <patternFill patternType="solid">
        <fgColor rgb="FFBE0632"/>
        <bgColor rgb="FFC55A11"/>
      </patternFill>
    </fill>
    <fill>
      <patternFill patternType="solid">
        <fgColor rgb="FFCC8E9D"/>
        <bgColor rgb="FFF4B083"/>
      </patternFill>
    </fill>
    <fill>
      <patternFill patternType="solid">
        <fgColor rgb="FFA50021"/>
        <bgColor rgb="FFBE0632"/>
      </patternFill>
    </fill>
    <fill>
      <patternFill patternType="solid">
        <fgColor rgb="FFCC8E9D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3" fontId="15" fillId="0" borderId="1" xfId="1" applyFont="1" applyBorder="1" applyAlignment="1">
      <alignment vertical="center" wrapText="1"/>
    </xf>
    <xf numFmtId="2" fontId="5" fillId="0" borderId="1" xfId="2" applyNumberFormat="1" applyFont="1" applyBorder="1" applyAlignment="1">
      <alignment horizontal="center" vertical="center"/>
    </xf>
    <xf numFmtId="43" fontId="17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2" fontId="9" fillId="0" borderId="1" xfId="2" applyNumberFormat="1" applyFont="1" applyFill="1" applyBorder="1" applyAlignment="1">
      <alignment horizontal="center" vertical="center"/>
    </xf>
    <xf numFmtId="0" fontId="7" fillId="0" borderId="1" xfId="0" applyFont="1" applyBorder="1"/>
    <xf numFmtId="2" fontId="11" fillId="0" borderId="7" xfId="2" applyNumberFormat="1" applyFont="1" applyFill="1" applyBorder="1" applyAlignment="1">
      <alignment horizontal="center" vertical="center"/>
    </xf>
    <xf numFmtId="0" fontId="0" fillId="0" borderId="10" xfId="0" applyBorder="1"/>
    <xf numFmtId="2" fontId="11" fillId="0" borderId="1" xfId="2" applyNumberFormat="1" applyFont="1" applyFill="1" applyBorder="1" applyAlignment="1">
      <alignment horizontal="center" vertical="center"/>
    </xf>
    <xf numFmtId="2" fontId="9" fillId="0" borderId="10" xfId="2" applyNumberFormat="1" applyFont="1" applyFill="1" applyBorder="1" applyAlignment="1">
      <alignment horizontal="center" vertical="center"/>
    </xf>
    <xf numFmtId="0" fontId="3" fillId="0" borderId="0" xfId="0" applyFont="1"/>
    <xf numFmtId="164" fontId="10" fillId="0" borderId="0" xfId="0" applyNumberFormat="1" applyFont="1"/>
    <xf numFmtId="49" fontId="0" fillId="0" borderId="0" xfId="0" applyNumberFormat="1"/>
    <xf numFmtId="0" fontId="0" fillId="0" borderId="7" xfId="0" applyBorder="1"/>
    <xf numFmtId="0" fontId="0" fillId="0" borderId="3" xfId="0" applyBorder="1"/>
    <xf numFmtId="0" fontId="0" fillId="0" borderId="0" xfId="0" applyBorder="1"/>
    <xf numFmtId="43" fontId="17" fillId="2" borderId="7" xfId="0" applyNumberFormat="1" applyFont="1" applyFill="1" applyBorder="1" applyAlignment="1">
      <alignment vertical="center" wrapText="1"/>
    </xf>
    <xf numFmtId="43" fontId="17" fillId="2" borderId="8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17" fontId="25" fillId="5" borderId="1" xfId="0" applyNumberFormat="1" applyFont="1" applyFill="1" applyBorder="1" applyAlignment="1">
      <alignment horizontal="center" vertical="center" wrapText="1"/>
    </xf>
    <xf numFmtId="17" fontId="25" fillId="5" borderId="2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3" fontId="27" fillId="0" borderId="1" xfId="0" applyNumberFormat="1" applyFont="1" applyBorder="1" applyAlignment="1">
      <alignment vertical="center" wrapText="1"/>
    </xf>
    <xf numFmtId="3" fontId="28" fillId="0" borderId="1" xfId="0" applyNumberFormat="1" applyFont="1" applyBorder="1" applyAlignment="1">
      <alignment vertical="center" wrapText="1"/>
    </xf>
    <xf numFmtId="3" fontId="29" fillId="0" borderId="1" xfId="0" applyNumberFormat="1" applyFont="1" applyBorder="1" applyAlignment="1">
      <alignment vertical="center" wrapText="1"/>
    </xf>
    <xf numFmtId="3" fontId="27" fillId="8" borderId="1" xfId="0" applyNumberFormat="1" applyFont="1" applyFill="1" applyBorder="1" applyAlignment="1">
      <alignment vertical="center" wrapText="1"/>
    </xf>
    <xf numFmtId="3" fontId="28" fillId="8" borderId="1" xfId="0" applyNumberFormat="1" applyFont="1" applyFill="1" applyBorder="1" applyAlignment="1">
      <alignment vertical="center" wrapText="1"/>
    </xf>
    <xf numFmtId="3" fontId="29" fillId="8" borderId="1" xfId="0" applyNumberFormat="1" applyFont="1" applyFill="1" applyBorder="1" applyAlignment="1">
      <alignment vertical="center" wrapText="1"/>
    </xf>
    <xf numFmtId="3" fontId="30" fillId="9" borderId="1" xfId="0" applyNumberFormat="1" applyFont="1" applyFill="1" applyBorder="1" applyAlignment="1">
      <alignment vertical="center" wrapText="1"/>
    </xf>
    <xf numFmtId="3" fontId="19" fillId="9" borderId="1" xfId="0" applyNumberFormat="1" applyFont="1" applyFill="1" applyBorder="1" applyAlignment="1">
      <alignment vertical="center" wrapText="1"/>
    </xf>
    <xf numFmtId="43" fontId="27" fillId="10" borderId="1" xfId="0" applyNumberFormat="1" applyFont="1" applyFill="1" applyBorder="1" applyAlignment="1">
      <alignment horizontal="center" vertical="center" wrapText="1"/>
    </xf>
    <xf numFmtId="43" fontId="31" fillId="10" borderId="1" xfId="0" applyNumberFormat="1" applyFont="1" applyFill="1" applyBorder="1" applyAlignment="1">
      <alignment horizontal="center" vertical="center" wrapText="1"/>
    </xf>
    <xf numFmtId="43" fontId="29" fillId="10" borderId="1" xfId="0" applyNumberFormat="1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3" fontId="25" fillId="9" borderId="1" xfId="0" applyNumberFormat="1" applyFont="1" applyFill="1" applyBorder="1" applyAlignment="1">
      <alignment vertical="center" wrapText="1"/>
    </xf>
    <xf numFmtId="43" fontId="28" fillId="1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33" fillId="6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3" fontId="32" fillId="8" borderId="1" xfId="1" applyFont="1" applyFill="1" applyBorder="1" applyAlignment="1">
      <alignment vertical="center" wrapText="1"/>
    </xf>
    <xf numFmtId="4" fontId="28" fillId="8" borderId="1" xfId="0" applyNumberFormat="1" applyFont="1" applyFill="1" applyBorder="1" applyAlignment="1">
      <alignment horizontal="center" vertical="center" wrapText="1"/>
    </xf>
    <xf numFmtId="4" fontId="34" fillId="8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36" fillId="8" borderId="1" xfId="1" applyFont="1" applyFill="1" applyBorder="1" applyAlignment="1">
      <alignment vertical="center" wrapText="1"/>
    </xf>
    <xf numFmtId="4" fontId="37" fillId="8" borderId="1" xfId="0" applyNumberFormat="1" applyFont="1" applyFill="1" applyBorder="1" applyAlignment="1">
      <alignment horizontal="center" vertical="center" wrapText="1"/>
    </xf>
    <xf numFmtId="2" fontId="9" fillId="0" borderId="0" xfId="2" applyNumberFormat="1" applyFont="1" applyFill="1" applyBorder="1" applyAlignment="1">
      <alignment horizontal="center" vertical="center" wrapText="1"/>
    </xf>
    <xf numFmtId="2" fontId="11" fillId="0" borderId="7" xfId="2" applyNumberFormat="1" applyFont="1" applyFill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horizontal="center" vertical="center" wrapText="1"/>
    </xf>
    <xf numFmtId="2" fontId="9" fillId="0" borderId="4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 wrapText="1"/>
    </xf>
    <xf numFmtId="2" fontId="9" fillId="0" borderId="10" xfId="2" applyNumberFormat="1" applyFont="1" applyFill="1" applyBorder="1" applyAlignment="1">
      <alignment horizontal="center" vertical="center" wrapText="1"/>
    </xf>
    <xf numFmtId="2" fontId="9" fillId="0" borderId="7" xfId="2" applyNumberFormat="1" applyFont="1" applyFill="1" applyBorder="1" applyAlignment="1">
      <alignment horizontal="center" vertical="center" wrapText="1"/>
    </xf>
    <xf numFmtId="2" fontId="9" fillId="0" borderId="0" xfId="2" applyNumberFormat="1" applyFont="1" applyFill="1" applyBorder="1" applyAlignment="1">
      <alignment horizontal="center" wrapText="1"/>
    </xf>
    <xf numFmtId="43" fontId="0" fillId="12" borderId="2" xfId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2" xfId="1" applyFont="1" applyBorder="1" applyAlignment="1">
      <alignment vertical="center" wrapText="1"/>
    </xf>
    <xf numFmtId="43" fontId="4" fillId="0" borderId="10" xfId="1" applyFont="1" applyBorder="1" applyAlignment="1">
      <alignment vertical="center" wrapText="1"/>
    </xf>
    <xf numFmtId="43" fontId="4" fillId="0" borderId="7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4" fillId="12" borderId="2" xfId="1" applyFont="1" applyFill="1" applyBorder="1" applyAlignment="1">
      <alignment vertical="center" wrapText="1"/>
    </xf>
    <xf numFmtId="43" fontId="17" fillId="3" borderId="11" xfId="1" applyFont="1" applyFill="1" applyBorder="1" applyAlignment="1">
      <alignment vertical="center" wrapText="1"/>
    </xf>
    <xf numFmtId="43" fontId="17" fillId="3" borderId="1" xfId="1" applyFont="1" applyFill="1" applyBorder="1" applyAlignment="1">
      <alignment vertical="center" wrapText="1"/>
    </xf>
    <xf numFmtId="43" fontId="17" fillId="3" borderId="2" xfId="1" applyFont="1" applyFill="1" applyBorder="1" applyAlignment="1">
      <alignment vertical="center" wrapText="1"/>
    </xf>
    <xf numFmtId="43" fontId="17" fillId="3" borderId="4" xfId="1" applyFont="1" applyFill="1" applyBorder="1" applyAlignment="1">
      <alignment vertical="center" wrapText="1"/>
    </xf>
    <xf numFmtId="43" fontId="4" fillId="0" borderId="4" xfId="1" applyFont="1" applyBorder="1" applyAlignment="1">
      <alignment vertical="center" wrapText="1"/>
    </xf>
    <xf numFmtId="43" fontId="0" fillId="0" borderId="10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43" fontId="0" fillId="0" borderId="11" xfId="1" applyFon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17" fillId="2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3" fontId="17" fillId="2" borderId="1" xfId="0" applyNumberFormat="1" applyFont="1" applyFill="1" applyBorder="1" applyAlignment="1">
      <alignment horizontal="center" vertical="center" wrapText="1"/>
    </xf>
    <xf numFmtId="43" fontId="17" fillId="2" borderId="4" xfId="0" applyNumberFormat="1" applyFont="1" applyFill="1" applyBorder="1" applyAlignment="1">
      <alignment horizontal="center" vertical="center" wrapText="1"/>
    </xf>
    <xf numFmtId="2" fontId="17" fillId="3" borderId="1" xfId="2" applyNumberFormat="1" applyFont="1" applyFill="1" applyBorder="1" applyAlignment="1">
      <alignment horizontal="center" vertic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43" fontId="35" fillId="6" borderId="1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2" fontId="17" fillId="13" borderId="1" xfId="2" applyNumberFormat="1" applyFont="1" applyFill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4" fillId="0" borderId="7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3" fontId="31" fillId="8" borderId="1" xfId="0" applyNumberFormat="1" applyFont="1" applyFill="1" applyBorder="1" applyAlignment="1">
      <alignment horizontal="center" vertical="center" wrapText="1"/>
    </xf>
    <xf numFmtId="4" fontId="27" fillId="8" borderId="1" xfId="0" applyNumberFormat="1" applyFont="1" applyFill="1" applyBorder="1" applyAlignment="1">
      <alignment vertical="center" wrapText="1"/>
    </xf>
    <xf numFmtId="4" fontId="38" fillId="8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0" xfId="0" applyFont="1" applyBorder="1"/>
    <xf numFmtId="0" fontId="7" fillId="0" borderId="10" xfId="0" applyFont="1" applyBorder="1"/>
    <xf numFmtId="0" fontId="0" fillId="0" borderId="16" xfId="0" applyBorder="1"/>
    <xf numFmtId="2" fontId="9" fillId="0" borderId="1" xfId="2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vertical="center" wrapText="1"/>
    </xf>
    <xf numFmtId="43" fontId="7" fillId="0" borderId="6" xfId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2" fontId="9" fillId="0" borderId="1" xfId="2" applyNumberFormat="1" applyFont="1" applyFill="1" applyBorder="1" applyAlignment="1">
      <alignment horizontal="center" wrapText="1"/>
    </xf>
    <xf numFmtId="4" fontId="38" fillId="8" borderId="1" xfId="0" applyNumberFormat="1" applyFont="1" applyFill="1" applyBorder="1" applyAlignment="1">
      <alignment horizontal="center" wrapText="1"/>
    </xf>
    <xf numFmtId="0" fontId="23" fillId="5" borderId="7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/>
    <xf numFmtId="0" fontId="39" fillId="5" borderId="1" xfId="0" applyFont="1" applyFill="1" applyBorder="1" applyAlignment="1">
      <alignment horizontal="center" vertical="center" wrapText="1"/>
    </xf>
    <xf numFmtId="17" fontId="25" fillId="5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7" fontId="25" fillId="5" borderId="2" xfId="0" applyNumberFormat="1" applyFont="1" applyFill="1" applyBorder="1" applyAlignment="1">
      <alignment horizontal="left" vertical="center" wrapText="1"/>
    </xf>
    <xf numFmtId="4" fontId="36" fillId="0" borderId="1" xfId="0" applyNumberFormat="1" applyFont="1" applyBorder="1" applyAlignment="1">
      <alignment vertical="center" wrapText="1"/>
    </xf>
    <xf numFmtId="4" fontId="36" fillId="8" borderId="1" xfId="0" applyNumberFormat="1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40" fillId="0" borderId="0" xfId="0" applyFont="1"/>
    <xf numFmtId="0" fontId="41" fillId="2" borderId="0" xfId="0" applyFont="1" applyFill="1"/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5" fillId="2" borderId="0" xfId="0" applyFont="1" applyFill="1" applyAlignment="1"/>
    <xf numFmtId="0" fontId="43" fillId="2" borderId="0" xfId="0" applyFont="1" applyFill="1" applyAlignment="1"/>
    <xf numFmtId="0" fontId="44" fillId="2" borderId="0" xfId="0" applyFont="1" applyFill="1" applyAlignment="1"/>
    <xf numFmtId="0" fontId="17" fillId="2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1" fillId="0" borderId="0" xfId="0" applyFont="1" applyAlignment="1">
      <alignment vertical="center"/>
    </xf>
    <xf numFmtId="4" fontId="47" fillId="8" borderId="1" xfId="0" applyNumberFormat="1" applyFont="1" applyFill="1" applyBorder="1" applyAlignment="1">
      <alignment horizontal="center" vertical="center" wrapText="1"/>
    </xf>
    <xf numFmtId="4" fontId="47" fillId="8" borderId="1" xfId="0" applyNumberFormat="1" applyFont="1" applyFill="1" applyBorder="1" applyAlignment="1">
      <alignment horizontal="center" wrapText="1"/>
    </xf>
    <xf numFmtId="0" fontId="44" fillId="2" borderId="0" xfId="0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49" fontId="19" fillId="4" borderId="0" xfId="0" applyNumberFormat="1" applyFont="1" applyFill="1" applyAlignment="1">
      <alignment horizontal="center" vertical="center"/>
    </xf>
    <xf numFmtId="0" fontId="20" fillId="0" borderId="0" xfId="0" applyFont="1"/>
    <xf numFmtId="49" fontId="6" fillId="2" borderId="0" xfId="0" applyNumberFormat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" xfId="0" applyFont="1" applyFill="1" applyBorder="1" applyAlignment="1">
      <alignment horizontal="center" vertical="center" wrapText="1"/>
    </xf>
    <xf numFmtId="43" fontId="29" fillId="8" borderId="2" xfId="1" applyFont="1" applyFill="1" applyBorder="1" applyAlignment="1">
      <alignment horizontal="left" vertical="center" wrapText="1"/>
    </xf>
    <xf numFmtId="43" fontId="29" fillId="8" borderId="4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/>
    </xf>
  </cellXfs>
  <cellStyles count="4">
    <cellStyle name="Millares" xfId="1" builtinId="3"/>
    <cellStyle name="Millares 2" xfId="3" xr:uid="{4A521844-76EA-405D-8414-873F25769636}"/>
    <cellStyle name="Normal" xfId="0" builtinId="0"/>
    <cellStyle name="Porcentaje" xfId="2" builtinId="5"/>
  </cellStyles>
  <dxfs count="73"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</dxfs>
  <tableStyles count="0" defaultTableStyle="TableStyleMedium2" defaultPivotStyle="PivotStyleLight16"/>
  <colors>
    <mruColors>
      <color rgb="FFA50021"/>
      <color rgb="FFCC0000"/>
      <color rgb="FFFF7C80"/>
      <color rgb="FFCC8E9D"/>
      <color rgb="FFFF5050"/>
      <color rgb="FF0000FF"/>
      <color rgb="FFFF0000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RECAUDACION MENSUAL AÑO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'Rec Mensual y Acumulada 2020'!$B$5:$I$5</c:f>
              <c:strCache>
                <c:ptCount val="1"/>
                <c:pt idx="0">
                  <c:v> RECAUDACION MENSUAL Y ACUMULADA AÑO 2020</c:v>
                </c:pt>
              </c:strCache>
            </c:strRef>
          </c:tx>
          <c:spPr>
            <a:solidFill>
              <a:srgbClr val="A50021"/>
            </a:solidFill>
            <a:ln w="25400">
              <a:solidFill>
                <a:srgbClr val="A5002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 Mensual y Acumulada 2020'!$B$8:$B$19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'Rec Mensual y Acumulada 2020'!$J$8:$J$19</c:f>
              <c:numCache>
                <c:formatCode>#,##0</c:formatCode>
                <c:ptCount val="12"/>
                <c:pt idx="0">
                  <c:v>887894241.25</c:v>
                </c:pt>
                <c:pt idx="1">
                  <c:v>828196581.31999993</c:v>
                </c:pt>
                <c:pt idx="2">
                  <c:v>815394185.77999997</c:v>
                </c:pt>
                <c:pt idx="3">
                  <c:v>861718811.40999997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82C-AD59-02F3C935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90560"/>
        <c:axId val="161092352"/>
      </c:barChart>
      <c:dateAx>
        <c:axId val="161090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092352"/>
        <c:crosses val="autoZero"/>
        <c:auto val="1"/>
        <c:lblOffset val="100"/>
        <c:baseTimeUnit val="months"/>
      </c:dateAx>
      <c:valAx>
        <c:axId val="16109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0905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236858379715523E-2"/>
                <c:y val="0.42535168195718664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rnd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Mensual en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'Var mensual y Anual Total'!$D$8</c:f>
              <c:strCache>
                <c:ptCount val="1"/>
                <c:pt idx="0">
                  <c:v>Variación
Mensual en %</c:v>
                </c:pt>
              </c:strCache>
            </c:strRef>
          </c:tx>
          <c:spPr>
            <a:ln w="444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467220683287166E-2"/>
                  <c:y val="-5.6923909179644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D6-4A9D-AED0-B54B4D33A4FA}"/>
                </c:ext>
              </c:extLst>
            </c:dLbl>
            <c:dLbl>
              <c:idx val="3"/>
              <c:layout>
                <c:manualLayout>
                  <c:x val="2.40073868882733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D6-4A9D-AED0-B54B4D33A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'Var mensual y Anual Total'!$B$9:$B$12</c:f>
              <c:numCache>
                <c:formatCode>mmm\-yy</c:formatCode>
                <c:ptCount val="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</c:numCache>
            </c:numRef>
          </c:cat>
          <c:val>
            <c:numRef>
              <c:f>'Var mensual y Anual Total'!$D$9:$D$12</c:f>
              <c:numCache>
                <c:formatCode>#,##0.00</c:formatCode>
                <c:ptCount val="4"/>
                <c:pt idx="0" formatCode="0.00">
                  <c:v>13.12</c:v>
                </c:pt>
                <c:pt idx="1">
                  <c:v>-6.7235102061205154</c:v>
                </c:pt>
                <c:pt idx="2" formatCode="0.00">
                  <c:v>-1.5474922293899249</c:v>
                </c:pt>
                <c:pt idx="3">
                  <c:v>5.6830545975352473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64B-BCFD-86ED3A32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584640"/>
        <c:axId val="161586176"/>
      </c:lineChart>
      <c:dateAx>
        <c:axId val="1615846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586176"/>
        <c:crosses val="autoZero"/>
        <c:auto val="1"/>
        <c:lblOffset val="100"/>
        <c:baseTimeUnit val="months"/>
      </c:dateAx>
      <c:valAx>
        <c:axId val="16158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58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Interanual en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'Var mensual y Anual Total'!$E$8</c:f>
              <c:strCache>
                <c:ptCount val="1"/>
                <c:pt idx="0">
                  <c:v>Variación
Interanual en %</c:v>
                </c:pt>
              </c:strCache>
            </c:strRef>
          </c:tx>
          <c:spPr>
            <a:ln w="444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883356385431073E-3"/>
                  <c:y val="-3.3970276008492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0-412F-90B9-EFB29E8570BD}"/>
                </c:ext>
              </c:extLst>
            </c:dLbl>
            <c:dLbl>
              <c:idx val="1"/>
              <c:layout>
                <c:manualLayout>
                  <c:x val="1.1065006915629323E-2"/>
                  <c:y val="-2.5477707006369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0-412F-90B9-EFB29E8570BD}"/>
                </c:ext>
              </c:extLst>
            </c:dLbl>
            <c:dLbl>
              <c:idx val="2"/>
              <c:layout>
                <c:manualLayout>
                  <c:x val="-1.8441678192715538E-2"/>
                  <c:y val="-6.369426751592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00-412F-90B9-EFB29E8570BD}"/>
                </c:ext>
              </c:extLst>
            </c:dLbl>
            <c:dLbl>
              <c:idx val="3"/>
              <c:layout>
                <c:manualLayout>
                  <c:x val="-1.1065006915629323E-2"/>
                  <c:y val="7.218683651804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0-412F-90B9-EFB29E8570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'Var mensual y Anual Total'!$B$9:$B$12</c:f>
              <c:numCache>
                <c:formatCode>mmm\-yy</c:formatCode>
                <c:ptCount val="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</c:numCache>
            </c:numRef>
          </c:cat>
          <c:val>
            <c:numRef>
              <c:f>'Var mensual y Anual Total'!$E$9:$E$12</c:f>
              <c:numCache>
                <c:formatCode>#,##0.00</c:formatCode>
                <c:ptCount val="4"/>
                <c:pt idx="0" formatCode="0.00">
                  <c:v>42.11</c:v>
                </c:pt>
                <c:pt idx="1">
                  <c:v>30.56</c:v>
                </c:pt>
                <c:pt idx="2" formatCode="0.00">
                  <c:v>7.43</c:v>
                </c:pt>
                <c:pt idx="3">
                  <c:v>11.347248838144978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6-43FD-A644-5B35870C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749632"/>
        <c:axId val="161759616"/>
      </c:lineChart>
      <c:dateAx>
        <c:axId val="161749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59616"/>
        <c:crosses val="autoZero"/>
        <c:auto val="1"/>
        <c:lblOffset val="100"/>
        <c:baseTimeUnit val="months"/>
      </c:dateAx>
      <c:valAx>
        <c:axId val="16175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4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Recaudación Abril 2020</a:t>
            </a:r>
          </a:p>
        </c:rich>
      </c:tx>
      <c:layout>
        <c:manualLayout>
          <c:xMode val="edge"/>
          <c:yMode val="edge"/>
          <c:x val="0.39393104195679585"/>
          <c:y val="2.5437750513743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'Rec Comparativa mes y año ant'!$D$6</c:f>
              <c:strCache>
                <c:ptCount val="1"/>
                <c:pt idx="0">
                  <c:v>Recaudación
Abril 2020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8-4FDD-B741-92E35D2E9913}"/>
              </c:ext>
            </c:extLst>
          </c:dPt>
          <c:dPt>
            <c:idx val="1"/>
            <c:bubble3D val="0"/>
            <c:spPr>
              <a:solidFill>
                <a:srgbClr val="A500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8-4FDD-B741-92E35D2E9913}"/>
              </c:ext>
            </c:extLst>
          </c:dPt>
          <c:dPt>
            <c:idx val="2"/>
            <c:bubble3D val="0"/>
            <c:spPr>
              <a:solidFill>
                <a:srgbClr val="CC8E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8-4FDD-B741-92E35D2E9913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C8-4FDD-B741-92E35D2E9913}"/>
              </c:ext>
            </c:extLst>
          </c:dPt>
          <c:dPt>
            <c:idx val="4"/>
            <c:bubble3D val="0"/>
            <c:spPr>
              <a:solidFill>
                <a:srgbClr val="FF5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8-4FDD-B741-92E35D2E9913}"/>
              </c:ext>
            </c:extLst>
          </c:dPt>
          <c:dPt>
            <c:idx val="5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3C8-4FDD-B741-92E35D2E9913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3C8-4FDD-B741-92E35D2E9913}"/>
              </c:ext>
            </c:extLst>
          </c:dPt>
          <c:dLbls>
            <c:dLbl>
              <c:idx val="0"/>
              <c:layout>
                <c:manualLayout>
                  <c:x val="9.6036647835377447E-3"/>
                  <c:y val="7.0606794305750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8-4FDD-B741-92E35D2E9913}"/>
                </c:ext>
              </c:extLst>
            </c:dLbl>
            <c:dLbl>
              <c:idx val="1"/>
              <c:layout>
                <c:manualLayout>
                  <c:x val="2.4755494948606283E-2"/>
                  <c:y val="-0.158817473397220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8-4FDD-B741-92E35D2E9913}"/>
                </c:ext>
              </c:extLst>
            </c:dLbl>
            <c:dLbl>
              <c:idx val="2"/>
              <c:layout>
                <c:manualLayout>
                  <c:x val="1.2316199787294198E-2"/>
                  <c:y val="-1.82753124851641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8-4FDD-B741-92E35D2E9913}"/>
                </c:ext>
              </c:extLst>
            </c:dLbl>
            <c:dLbl>
              <c:idx val="3"/>
              <c:layout>
                <c:manualLayout>
                  <c:x val="5.2395866873518142E-4"/>
                  <c:y val="9.20629107408085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8-4FDD-B741-92E35D2E9913}"/>
                </c:ext>
              </c:extLst>
            </c:dLbl>
            <c:dLbl>
              <c:idx val="4"/>
              <c:layout>
                <c:manualLayout>
                  <c:x val="9.9025749104782006E-3"/>
                  <c:y val="4.680461453946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8-4FDD-B741-92E35D2E9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C8-4FDD-B741-92E35D2E9913}"/>
                </c:ext>
              </c:extLst>
            </c:dLbl>
            <c:dLbl>
              <c:idx val="6"/>
              <c:layout>
                <c:manualLayout>
                  <c:x val="1.9881425436345641E-2"/>
                  <c:y val="3.6533805367352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C8-4FDD-B741-92E35D2E9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('Rec Comparativa mes y año ant'!$B$8:$C$13,'Rec Comparativa mes y año ant'!$B$15:$C$15)</c:f>
              <c:multiLvlStrCache>
                <c:ptCount val="7"/>
                <c:lvl>
                  <c:pt idx="0">
                    <c:v>Ingresos Brutos Local</c:v>
                  </c:pt>
                  <c:pt idx="1">
                    <c:v>Ingresos Brutos Convenio Multilateal</c:v>
                  </c:pt>
                </c:lvl>
                <c:lvl>
                  <c:pt idx="2">
                    <c:v> Inmobiliario </c:v>
                  </c:pt>
                  <c:pt idx="3">
                    <c:v>Automotor</c:v>
                  </c:pt>
                  <c:pt idx="4">
                    <c:v> Sellos y Valores Fiscales </c:v>
                  </c:pt>
                  <c:pt idx="5">
                    <c:v>Depositos Judiciales</c:v>
                  </c:pt>
                  <c:pt idx="6">
                    <c:v>Otros Ingresos</c:v>
                  </c:pt>
                </c:lvl>
              </c:multiLvlStrCache>
            </c:multiLvlStrRef>
          </c:cat>
          <c:val>
            <c:numRef>
              <c:f>('Rec Comparativa mes y año ant'!$D$8:$D$13,'Rec Comparativa mes y año ant'!$D$15)</c:f>
              <c:numCache>
                <c:formatCode>_(* #,##0.00_);_(* \(#,##0.00\);_(* "-"??_);_(@_)</c:formatCode>
                <c:ptCount val="7"/>
                <c:pt idx="0">
                  <c:v>185927603.25</c:v>
                </c:pt>
                <c:pt idx="1">
                  <c:v>394594067.67000002</c:v>
                </c:pt>
                <c:pt idx="2">
                  <c:v>60702086.640000001</c:v>
                </c:pt>
                <c:pt idx="3">
                  <c:v>74189763.090000004</c:v>
                </c:pt>
                <c:pt idx="4">
                  <c:v>44254413.689999998</c:v>
                </c:pt>
                <c:pt idx="5">
                  <c:v>0</c:v>
                </c:pt>
                <c:pt idx="6">
                  <c:v>102050876.64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C8-4FDD-B741-92E35D2E99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Recaudación</a:t>
            </a:r>
            <a:r>
              <a:rPr lang="en-US" baseline="0"/>
              <a:t> Acumulada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'Rec, Comp Acum mes y año ant'!$D$7</c:f>
              <c:strCache>
                <c:ptCount val="1"/>
                <c:pt idx="0">
                  <c:v>Recaudación
 Acumulada hasta
Abril 2020 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6-445C-9EB9-025A1D4ABE52}"/>
              </c:ext>
            </c:extLst>
          </c:dPt>
          <c:dPt>
            <c:idx val="1"/>
            <c:bubble3D val="0"/>
            <c:spPr>
              <a:solidFill>
                <a:srgbClr val="A500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6-445C-9EB9-025A1D4ABE52}"/>
              </c:ext>
            </c:extLst>
          </c:dPt>
          <c:dPt>
            <c:idx val="2"/>
            <c:bubble3D val="0"/>
            <c:spPr>
              <a:solidFill>
                <a:srgbClr val="CC8E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26-445C-9EB9-025A1D4ABE52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6-445C-9EB9-025A1D4ABE52}"/>
              </c:ext>
            </c:extLst>
          </c:dPt>
          <c:dPt>
            <c:idx val="4"/>
            <c:bubble3D val="0"/>
            <c:spPr>
              <a:solidFill>
                <a:srgbClr val="FF5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26-445C-9EB9-025A1D4ABE5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26-445C-9EB9-025A1D4ABE52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6-445C-9EB9-025A1D4ABE52}"/>
              </c:ext>
            </c:extLst>
          </c:dPt>
          <c:dLbls>
            <c:dLbl>
              <c:idx val="0"/>
              <c:layout>
                <c:manualLayout>
                  <c:x val="8.7085070248570842E-3"/>
                  <c:y val="1.9759041276027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6-445C-9EB9-025A1D4ABE52}"/>
                </c:ext>
              </c:extLst>
            </c:dLbl>
            <c:dLbl>
              <c:idx val="1"/>
              <c:layout>
                <c:manualLayout>
                  <c:x val="8.8256688502172456E-2"/>
                  <c:y val="-0.123933281159327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6-445C-9EB9-025A1D4ABE52}"/>
                </c:ext>
              </c:extLst>
            </c:dLbl>
            <c:dLbl>
              <c:idx val="2"/>
              <c:layout>
                <c:manualLayout>
                  <c:x val="-8.6963761882706356E-3"/>
                  <c:y val="6.8088142126250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6-445C-9EB9-025A1D4ABE52}"/>
                </c:ext>
              </c:extLst>
            </c:dLbl>
            <c:dLbl>
              <c:idx val="3"/>
              <c:layout>
                <c:manualLayout>
                  <c:x val="-3.7493452600253052E-2"/>
                  <c:y val="3.9374025615219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26-445C-9EB9-025A1D4ABE5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6-445C-9EB9-025A1D4ABE52}"/>
                </c:ext>
              </c:extLst>
            </c:dLbl>
            <c:dLbl>
              <c:idx val="6"/>
              <c:layout>
                <c:manualLayout>
                  <c:x val="3.5693001610092805E-2"/>
                  <c:y val="4.02059276059051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6-445C-9EB9-025A1D4A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('Rec, Comp Acum mes y año ant'!$C$9:$C$9,'Rec, Comp Acum mes y año ant'!$C$10:$C$10,'Rec, Comp Acum mes y año ant'!$B$11:$C$11,'Rec, Comp Acum mes y año ant'!$B$12:$C$12,'Rec, Comp Acum mes y año ant'!$B$13:$C$13,'Rec, Comp Acum mes y año ant'!$B$14:$C$14,'Rec, Comp Acum mes y año ant'!$B$16:$C$16)</c:f>
              <c:strCache>
                <c:ptCount val="7"/>
                <c:pt idx="0">
                  <c:v>Ingresos Brutos Local</c:v>
                </c:pt>
                <c:pt idx="1">
                  <c:v>Ingresos Brutos Convenio Multilateal</c:v>
                </c:pt>
                <c:pt idx="2">
                  <c:v> Inmobiliario </c:v>
                </c:pt>
                <c:pt idx="3">
                  <c:v>Automotor</c:v>
                </c:pt>
                <c:pt idx="4">
                  <c:v> Sellos y Valores Fiscales </c:v>
                </c:pt>
                <c:pt idx="5">
                  <c:v>Depositos Judiciales</c:v>
                </c:pt>
                <c:pt idx="6">
                  <c:v>Otros Ingresos</c:v>
                </c:pt>
              </c:strCache>
            </c:strRef>
          </c:cat>
          <c:val>
            <c:numRef>
              <c:f>('Rec, Comp Acum mes y año ant'!$D$9,'Rec, Comp Acum mes y año ant'!$D$10,'Rec, Comp Acum mes y año ant'!$D$11,'Rec, Comp Acum mes y año ant'!$D$12,'Rec, Comp Acum mes y año ant'!$D$13,'Rec, Comp Acum mes y año ant'!$D$14,'Rec, Comp Acum mes y año ant'!$D$16)</c:f>
              <c:numCache>
                <c:formatCode>_(* #,##0.00_);_(* \(#,##0.00\);_(* "-"??_);_(@_)</c:formatCode>
                <c:ptCount val="7"/>
                <c:pt idx="0">
                  <c:v>712687573.78999996</c:v>
                </c:pt>
                <c:pt idx="1">
                  <c:v>1591975581.6100001</c:v>
                </c:pt>
                <c:pt idx="2">
                  <c:v>225088488.02000001</c:v>
                </c:pt>
                <c:pt idx="3">
                  <c:v>257048819.13</c:v>
                </c:pt>
                <c:pt idx="4">
                  <c:v>219853899.44999999</c:v>
                </c:pt>
                <c:pt idx="5">
                  <c:v>72671.22</c:v>
                </c:pt>
                <c:pt idx="6">
                  <c:v>386462904.34000003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26-445C-9EB9-025A1D4ABE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Ingresos Brutos'!A1"/><Relationship Id="rId3" Type="http://schemas.openxmlformats.org/officeDocument/2006/relationships/hyperlink" Target="#'Serie Historica por Imp Rec Tot'!A1"/><Relationship Id="rId7" Type="http://schemas.openxmlformats.org/officeDocument/2006/relationships/hyperlink" Target="#Inmobiliario!A1"/><Relationship Id="rId2" Type="http://schemas.openxmlformats.org/officeDocument/2006/relationships/hyperlink" Target="#'Var mensual y Anual Total'!A1"/><Relationship Id="rId1" Type="http://schemas.openxmlformats.org/officeDocument/2006/relationships/hyperlink" Target="#'Rec Mensual y Acumulada 2020'!A1"/><Relationship Id="rId6" Type="http://schemas.openxmlformats.org/officeDocument/2006/relationships/hyperlink" Target="#Automotor!A1"/><Relationship Id="rId11" Type="http://schemas.openxmlformats.org/officeDocument/2006/relationships/image" Target="../media/image1.png"/><Relationship Id="rId5" Type="http://schemas.openxmlformats.org/officeDocument/2006/relationships/hyperlink" Target="#Sellos!A1"/><Relationship Id="rId10" Type="http://schemas.openxmlformats.org/officeDocument/2006/relationships/hyperlink" Target="#'Rec Comparativa mes y a&#241;o ant'!A1"/><Relationship Id="rId4" Type="http://schemas.openxmlformats.org/officeDocument/2006/relationships/hyperlink" Target="#'Serie Historica Rec Total'!A1"/><Relationship Id="rId9" Type="http://schemas.openxmlformats.org/officeDocument/2006/relationships/hyperlink" Target="#'Rec, Comp Acum mes y a&#241;o ant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12</xdr:col>
      <xdr:colOff>123824</xdr:colOff>
      <xdr:row>6</xdr:row>
      <xdr:rowOff>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799" y="1304925"/>
          <a:ext cx="8562975" cy="45720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1 - Recaudación Mensual y Acumulada 2020 -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6</xdr:row>
      <xdr:rowOff>171450</xdr:rowOff>
    </xdr:from>
    <xdr:to>
      <xdr:col>12</xdr:col>
      <xdr:colOff>114300</xdr:colOff>
      <xdr:row>8</xdr:row>
      <xdr:rowOff>171450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6325" y="1933575"/>
          <a:ext cx="8543925" cy="4762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2 - Variación Mensual y Anual Total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27</xdr:row>
      <xdr:rowOff>228600</xdr:rowOff>
    </xdr:from>
    <xdr:to>
      <xdr:col>12</xdr:col>
      <xdr:colOff>76199</xdr:colOff>
      <xdr:row>29</xdr:row>
      <xdr:rowOff>200025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6991350"/>
          <a:ext cx="8543925" cy="447675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10 - Serie Histórica por Impuesto de Recaudación Total</a:t>
          </a:r>
        </a:p>
      </xdr:txBody>
    </xdr:sp>
    <xdr:clientData/>
  </xdr:twoCellAnchor>
  <xdr:twoCellAnchor>
    <xdr:from>
      <xdr:col>1</xdr:col>
      <xdr:colOff>0</xdr:colOff>
      <xdr:row>25</xdr:row>
      <xdr:rowOff>85725</xdr:rowOff>
    </xdr:from>
    <xdr:to>
      <xdr:col>12</xdr:col>
      <xdr:colOff>57150</xdr:colOff>
      <xdr:row>27</xdr:row>
      <xdr:rowOff>57150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9174" y="6372225"/>
          <a:ext cx="8543926" cy="447675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9 - Serie Historica de Recaudación Total</a:t>
          </a:r>
        </a:p>
      </xdr:txBody>
    </xdr:sp>
    <xdr:clientData/>
  </xdr:twoCellAnchor>
  <xdr:twoCellAnchor>
    <xdr:from>
      <xdr:col>1</xdr:col>
      <xdr:colOff>0</xdr:colOff>
      <xdr:row>22</xdr:row>
      <xdr:rowOff>228600</xdr:rowOff>
    </xdr:from>
    <xdr:to>
      <xdr:col>12</xdr:col>
      <xdr:colOff>57150</xdr:colOff>
      <xdr:row>24</xdr:row>
      <xdr:rowOff>200025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9650" y="5800725"/>
          <a:ext cx="8553450" cy="447675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8 - Detalle de Impuesto de Sellos</a:t>
          </a:r>
        </a:p>
      </xdr:txBody>
    </xdr:sp>
    <xdr:clientData/>
  </xdr:twoCellAnchor>
  <xdr:twoCellAnchor>
    <xdr:from>
      <xdr:col>1</xdr:col>
      <xdr:colOff>0</xdr:colOff>
      <xdr:row>20</xdr:row>
      <xdr:rowOff>85725</xdr:rowOff>
    </xdr:from>
    <xdr:to>
      <xdr:col>12</xdr:col>
      <xdr:colOff>66674</xdr:colOff>
      <xdr:row>22</xdr:row>
      <xdr:rowOff>57150</xdr:rowOff>
    </xdr:to>
    <xdr:sp macro="" textlink="">
      <xdr:nvSpPr>
        <xdr:cNvPr id="8" name="Rectángulo: esquinas redondeada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699" y="5181600"/>
          <a:ext cx="8543925" cy="447675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7 - Detalle de Impuesto a la Radicación Automotores</a:t>
          </a:r>
        </a:p>
      </xdr:txBody>
    </xdr:sp>
    <xdr:clientData/>
  </xdr:twoCellAnchor>
  <xdr:twoCellAnchor>
    <xdr:from>
      <xdr:col>1</xdr:col>
      <xdr:colOff>0</xdr:colOff>
      <xdr:row>17</xdr:row>
      <xdr:rowOff>161925</xdr:rowOff>
    </xdr:from>
    <xdr:to>
      <xdr:col>12</xdr:col>
      <xdr:colOff>66675</xdr:colOff>
      <xdr:row>19</xdr:row>
      <xdr:rowOff>133350</xdr:rowOff>
    </xdr:to>
    <xdr:sp macro="" textlink="">
      <xdr:nvSpPr>
        <xdr:cNvPr id="9" name="Rectángulo: esquinas redondeada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8225" y="4543425"/>
          <a:ext cx="8534400" cy="447675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6 - Detalle de Impuesto Inmobiliario</a:t>
          </a:r>
        </a:p>
      </xdr:txBody>
    </xdr:sp>
    <xdr:clientData/>
  </xdr:twoCellAnchor>
  <xdr:twoCellAnchor>
    <xdr:from>
      <xdr:col>1</xdr:col>
      <xdr:colOff>0</xdr:colOff>
      <xdr:row>14</xdr:row>
      <xdr:rowOff>219075</xdr:rowOff>
    </xdr:from>
    <xdr:to>
      <xdr:col>12</xdr:col>
      <xdr:colOff>85725</xdr:colOff>
      <xdr:row>16</xdr:row>
      <xdr:rowOff>190500</xdr:rowOff>
    </xdr:to>
    <xdr:sp macro="" textlink="">
      <xdr:nvSpPr>
        <xdr:cNvPr id="10" name="Rectángulo: esquinas redondeada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7275" y="3886200"/>
          <a:ext cx="8534400" cy="447675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5 - Detalle de Impuesto sobre los Ingresos Brutos</a:t>
          </a:r>
        </a:p>
      </xdr:txBody>
    </xdr:sp>
    <xdr:clientData/>
  </xdr:twoCellAnchor>
  <xdr:twoCellAnchor>
    <xdr:from>
      <xdr:col>1</xdr:col>
      <xdr:colOff>0</xdr:colOff>
      <xdr:row>12</xdr:row>
      <xdr:rowOff>66675</xdr:rowOff>
    </xdr:from>
    <xdr:to>
      <xdr:col>12</xdr:col>
      <xdr:colOff>95251</xdr:colOff>
      <xdr:row>14</xdr:row>
      <xdr:rowOff>38100</xdr:rowOff>
    </xdr:to>
    <xdr:sp macro="" textlink="">
      <xdr:nvSpPr>
        <xdr:cNvPr id="11" name="Rectángulo: esquinas redondeada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57275" y="3257550"/>
          <a:ext cx="8543926" cy="447675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4 - Recaudación Comparativa Acumulada al mes de lnforme con mes y año anterior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9</xdr:row>
      <xdr:rowOff>133351</xdr:rowOff>
    </xdr:from>
    <xdr:to>
      <xdr:col>12</xdr:col>
      <xdr:colOff>95250</xdr:colOff>
      <xdr:row>11</xdr:row>
      <xdr:rowOff>95251</xdr:rowOff>
    </xdr:to>
    <xdr:sp macro="" textlink="">
      <xdr:nvSpPr>
        <xdr:cNvPr id="12" name="Rectángulo: esquinas redondeada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7275" y="2609851"/>
          <a:ext cx="8543925" cy="4381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3 - Recaudación Comparativa del mes de lnforme con mes y año anterior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5</xdr:col>
      <xdr:colOff>752476</xdr:colOff>
      <xdr:row>0</xdr:row>
      <xdr:rowOff>142876</xdr:rowOff>
    </xdr:from>
    <xdr:to>
      <xdr:col>12</xdr:col>
      <xdr:colOff>161925</xdr:colOff>
      <xdr:row>1</xdr:row>
      <xdr:rowOff>19050</xdr:rowOff>
    </xdr:to>
    <xdr:grpSp>
      <xdr:nvGrpSpPr>
        <xdr:cNvPr id="17" name="16 Grup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3981451" y="142876"/>
          <a:ext cx="4743449" cy="466724"/>
          <a:chOff x="3924301" y="123826"/>
          <a:chExt cx="4876800" cy="742949"/>
        </a:xfrm>
      </xdr:grpSpPr>
      <xdr:sp macro="" textlink="">
        <xdr:nvSpPr>
          <xdr:cNvPr id="13" name="Rectángulo: esquinas redondeadas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3981451" y="142876"/>
            <a:ext cx="4743449" cy="466724"/>
          </a:xfrm>
          <a:prstGeom prst="roundRect">
            <a:avLst/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pic>
        <xdr:nvPicPr>
          <xdr:cNvPr id="14" name="Imagen 13" descr="cid:image002.png@01D5CF9E.AFB33F40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4208" y="251459"/>
            <a:ext cx="4552752" cy="2914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0</xdr:row>
      <xdr:rowOff>161925</xdr:rowOff>
    </xdr:from>
    <xdr:to>
      <xdr:col>10</xdr:col>
      <xdr:colOff>1371600</xdr:colOff>
      <xdr:row>2</xdr:row>
      <xdr:rowOff>135107</xdr:rowOff>
    </xdr:to>
    <xdr:pic>
      <xdr:nvPicPr>
        <xdr:cNvPr id="3" name="Imagen 2" descr="cid:image002.png@01D5CF9E.AFB33F4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161925"/>
          <a:ext cx="3686175" cy="40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0</xdr:row>
      <xdr:rowOff>152400</xdr:rowOff>
    </xdr:from>
    <xdr:to>
      <xdr:col>13</xdr:col>
      <xdr:colOff>142874</xdr:colOff>
      <xdr:row>4</xdr:row>
      <xdr:rowOff>28575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7468850" y="152400"/>
          <a:ext cx="1419224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1219200</xdr:colOff>
      <xdr:row>0</xdr:row>
      <xdr:rowOff>85725</xdr:rowOff>
    </xdr:from>
    <xdr:to>
      <xdr:col>10</xdr:col>
      <xdr:colOff>1343025</xdr:colOff>
      <xdr:row>2</xdr:row>
      <xdr:rowOff>58907</xdr:rowOff>
    </xdr:to>
    <xdr:pic>
      <xdr:nvPicPr>
        <xdr:cNvPr id="4" name="Imagen 3" descr="cid:image002.png@01D5CF9E.AFB33F4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85725"/>
          <a:ext cx="4267200" cy="40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390525</xdr:colOff>
      <xdr:row>0</xdr:row>
      <xdr:rowOff>76200</xdr:rowOff>
    </xdr:from>
    <xdr:to>
      <xdr:col>13</xdr:col>
      <xdr:colOff>285749</xdr:colOff>
      <xdr:row>4</xdr:row>
      <xdr:rowOff>47625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7154525" y="76200"/>
          <a:ext cx="1419224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114300</xdr:rowOff>
    </xdr:from>
    <xdr:to>
      <xdr:col>9</xdr:col>
      <xdr:colOff>1113483</xdr:colOff>
      <xdr:row>2</xdr:row>
      <xdr:rowOff>114300</xdr:rowOff>
    </xdr:to>
    <xdr:pic>
      <xdr:nvPicPr>
        <xdr:cNvPr id="2" name="Imagen 1" descr="cid:image002.png@01D5CF9E.AFB33F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14300"/>
          <a:ext cx="455200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24</xdr:row>
      <xdr:rowOff>152400</xdr:rowOff>
    </xdr:from>
    <xdr:to>
      <xdr:col>9</xdr:col>
      <xdr:colOff>1247775</xdr:colOff>
      <xdr:row>46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304801</xdr:colOff>
      <xdr:row>3</xdr:row>
      <xdr:rowOff>161925</xdr:rowOff>
    </xdr:from>
    <xdr:to>
      <xdr:col>11</xdr:col>
      <xdr:colOff>742950</xdr:colOff>
      <xdr:row>6</xdr:row>
      <xdr:rowOff>180975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58501" y="781050"/>
          <a:ext cx="1200149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266701</xdr:colOff>
      <xdr:row>5</xdr:row>
      <xdr:rowOff>128587</xdr:rowOff>
    </xdr:from>
    <xdr:to>
      <xdr:col>14</xdr:col>
      <xdr:colOff>285751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276225</xdr:colOff>
      <xdr:row>17</xdr:row>
      <xdr:rowOff>57149</xdr:rowOff>
    </xdr:from>
    <xdr:to>
      <xdr:col>14</xdr:col>
      <xdr:colOff>304800</xdr:colOff>
      <xdr:row>31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561975</xdr:colOff>
      <xdr:row>0</xdr:row>
      <xdr:rowOff>171450</xdr:rowOff>
    </xdr:from>
    <xdr:to>
      <xdr:col>11</xdr:col>
      <xdr:colOff>257175</xdr:colOff>
      <xdr:row>2</xdr:row>
      <xdr:rowOff>144632</xdr:rowOff>
    </xdr:to>
    <xdr:pic>
      <xdr:nvPicPr>
        <xdr:cNvPr id="6" name="Imagen 5" descr="cid:image002.png@01D5CF9E.AFB33F4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71450"/>
          <a:ext cx="4267200" cy="40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276225</xdr:colOff>
      <xdr:row>0</xdr:row>
      <xdr:rowOff>152400</xdr:rowOff>
    </xdr:from>
    <xdr:to>
      <xdr:col>14</xdr:col>
      <xdr:colOff>171449</xdr:colOff>
      <xdr:row>4</xdr:row>
      <xdr:rowOff>123825</xdr:rowOff>
    </xdr:to>
    <xdr:sp macro="" textlink="">
      <xdr:nvSpPr>
        <xdr:cNvPr id="9" name="Rectángulo: esquinas redondeada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572750" y="152400"/>
          <a:ext cx="1419224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85725</xdr:rowOff>
    </xdr:from>
    <xdr:to>
      <xdr:col>10</xdr:col>
      <xdr:colOff>666750</xdr:colOff>
      <xdr:row>40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904875</xdr:colOff>
      <xdr:row>0</xdr:row>
      <xdr:rowOff>57150</xdr:rowOff>
    </xdr:from>
    <xdr:to>
      <xdr:col>10</xdr:col>
      <xdr:colOff>733425</xdr:colOff>
      <xdr:row>2</xdr:row>
      <xdr:rowOff>30332</xdr:rowOff>
    </xdr:to>
    <xdr:pic>
      <xdr:nvPicPr>
        <xdr:cNvPr id="4" name="Imagen 3" descr="cid:image002.png@01D5CF9E.AFB33F4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7150"/>
          <a:ext cx="4267200" cy="40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152400</xdr:colOff>
      <xdr:row>2</xdr:row>
      <xdr:rowOff>161925</xdr:rowOff>
    </xdr:from>
    <xdr:to>
      <xdr:col>13</xdr:col>
      <xdr:colOff>47624</xdr:colOff>
      <xdr:row>5</xdr:row>
      <xdr:rowOff>180975</xdr:rowOff>
    </xdr:to>
    <xdr:sp macro="" textlink="">
      <xdr:nvSpPr>
        <xdr:cNvPr id="6" name="Rectángulo: esquinas redondeada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544175" y="590550"/>
          <a:ext cx="1419224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47624</xdr:rowOff>
    </xdr:from>
    <xdr:to>
      <xdr:col>8</xdr:col>
      <xdr:colOff>685800</xdr:colOff>
      <xdr:row>45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361950</xdr:colOff>
      <xdr:row>0</xdr:row>
      <xdr:rowOff>133350</xdr:rowOff>
    </xdr:from>
    <xdr:to>
      <xdr:col>8</xdr:col>
      <xdr:colOff>314325</xdr:colOff>
      <xdr:row>2</xdr:row>
      <xdr:rowOff>106532</xdr:rowOff>
    </xdr:to>
    <xdr:pic>
      <xdr:nvPicPr>
        <xdr:cNvPr id="5" name="Imagen 4" descr="cid:image002.png@01D5CF9E.AFB33F4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33350"/>
          <a:ext cx="4267200" cy="40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3</xdr:row>
      <xdr:rowOff>133350</xdr:rowOff>
    </xdr:from>
    <xdr:to>
      <xdr:col>9</xdr:col>
      <xdr:colOff>180974</xdr:colOff>
      <xdr:row>6</xdr:row>
      <xdr:rowOff>152400</xdr:rowOff>
    </xdr:to>
    <xdr:sp macro="" textlink="">
      <xdr:nvSpPr>
        <xdr:cNvPr id="6" name="Rectángulo: esquinas redondeada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020050" y="752475"/>
          <a:ext cx="1419224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0</xdr:row>
      <xdr:rowOff>85725</xdr:rowOff>
    </xdr:from>
    <xdr:to>
      <xdr:col>15</xdr:col>
      <xdr:colOff>1095375</xdr:colOff>
      <xdr:row>2</xdr:row>
      <xdr:rowOff>58907</xdr:rowOff>
    </xdr:to>
    <xdr:pic>
      <xdr:nvPicPr>
        <xdr:cNvPr id="3" name="Imagen 2" descr="cid:image002.png@01D5CF9E.AFB33F4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85725"/>
          <a:ext cx="4200525" cy="40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457200</xdr:colOff>
      <xdr:row>1</xdr:row>
      <xdr:rowOff>47625</xdr:rowOff>
    </xdr:from>
    <xdr:to>
      <xdr:col>18</xdr:col>
      <xdr:colOff>352424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735175" y="238125"/>
          <a:ext cx="1419224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104775</xdr:rowOff>
    </xdr:from>
    <xdr:to>
      <xdr:col>8</xdr:col>
      <xdr:colOff>1257300</xdr:colOff>
      <xdr:row>2</xdr:row>
      <xdr:rowOff>77957</xdr:rowOff>
    </xdr:to>
    <xdr:pic>
      <xdr:nvPicPr>
        <xdr:cNvPr id="3" name="Imagen 2" descr="cid:image002.png@01D5CF9E.AFB33F4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5372100" cy="40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5</xdr:row>
      <xdr:rowOff>19050</xdr:rowOff>
    </xdr:from>
    <xdr:to>
      <xdr:col>8</xdr:col>
      <xdr:colOff>57149</xdr:colOff>
      <xdr:row>6</xdr:row>
      <xdr:rowOff>190500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077075" y="1209675"/>
          <a:ext cx="1419224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28574</xdr:colOff>
      <xdr:row>6</xdr:row>
      <xdr:rowOff>152400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153275" y="1219200"/>
          <a:ext cx="1419224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>
    <xdr:from>
      <xdr:col>4</xdr:col>
      <xdr:colOff>200025</xdr:colOff>
      <xdr:row>0</xdr:row>
      <xdr:rowOff>133350</xdr:rowOff>
    </xdr:from>
    <xdr:to>
      <xdr:col>9</xdr:col>
      <xdr:colOff>0</xdr:colOff>
      <xdr:row>2</xdr:row>
      <xdr:rowOff>28575</xdr:rowOff>
    </xdr:to>
    <xdr:pic>
      <xdr:nvPicPr>
        <xdr:cNvPr id="6" name="Imagen 2" descr="cid:image002.png@01D5CF9E.AFB33F4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33350"/>
          <a:ext cx="49815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0</xdr:row>
      <xdr:rowOff>123825</xdr:rowOff>
    </xdr:from>
    <xdr:to>
      <xdr:col>10</xdr:col>
      <xdr:colOff>38100</xdr:colOff>
      <xdr:row>2</xdr:row>
      <xdr:rowOff>97007</xdr:rowOff>
    </xdr:to>
    <xdr:pic>
      <xdr:nvPicPr>
        <xdr:cNvPr id="3" name="Imagen 2" descr="cid:image002.png@01D5CF9E.AFB33F4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23825"/>
          <a:ext cx="5372100" cy="40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657225</xdr:colOff>
      <xdr:row>4</xdr:row>
      <xdr:rowOff>47625</xdr:rowOff>
    </xdr:from>
    <xdr:to>
      <xdr:col>8</xdr:col>
      <xdr:colOff>552449</xdr:colOff>
      <xdr:row>6</xdr:row>
      <xdr:rowOff>257175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677150" y="857250"/>
          <a:ext cx="1419224" cy="781050"/>
        </a:xfrm>
        <a:prstGeom prst="roundRect">
          <a:avLst/>
        </a:prstGeom>
        <a:solidFill>
          <a:srgbClr val="CC8E9D"/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tabSelected="1" workbookViewId="0"/>
  </sheetViews>
  <sheetFormatPr baseColWidth="10" defaultRowHeight="18.75"/>
  <cols>
    <col min="1" max="1" width="2.7109375" style="131" customWidth="1"/>
    <col min="2" max="16384" width="11.42578125" style="131"/>
  </cols>
  <sheetData>
    <row r="1" spans="2:19" ht="46.5"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5"/>
      <c r="N1" s="135"/>
      <c r="O1" s="135"/>
      <c r="P1" s="135"/>
      <c r="Q1" s="135"/>
      <c r="R1" s="135"/>
      <c r="S1" s="135"/>
    </row>
    <row r="2" spans="2:19" ht="46.5">
      <c r="B2" s="144" t="s">
        <v>75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35"/>
      <c r="N2" s="135"/>
      <c r="O2" s="135"/>
      <c r="P2" s="135"/>
      <c r="Q2" s="135"/>
      <c r="R2" s="135"/>
      <c r="S2" s="135"/>
    </row>
    <row r="3" spans="2:19" ht="31.5">
      <c r="B3" s="143" t="s">
        <v>79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36"/>
      <c r="N3" s="136"/>
      <c r="O3" s="136"/>
      <c r="P3" s="136"/>
      <c r="Q3" s="136"/>
      <c r="R3" s="136"/>
      <c r="S3" s="136"/>
    </row>
    <row r="4" spans="2:19" ht="12.75" customHeight="1">
      <c r="B4" s="132"/>
      <c r="C4" s="132"/>
      <c r="D4" s="132"/>
      <c r="E4" s="132"/>
      <c r="F4" s="132"/>
      <c r="G4" s="132"/>
      <c r="H4" s="132"/>
      <c r="I4" s="134"/>
      <c r="J4" s="134"/>
      <c r="K4" s="134"/>
      <c r="L4" s="134"/>
      <c r="M4" s="134"/>
      <c r="N4" s="134"/>
      <c r="O4" s="134"/>
      <c r="P4" s="134"/>
    </row>
    <row r="22" spans="2:23">
      <c r="P22" s="134"/>
      <c r="Q22" s="134"/>
      <c r="R22" s="134"/>
      <c r="S22" s="134"/>
      <c r="T22" s="134"/>
      <c r="U22" s="134"/>
      <c r="V22" s="134"/>
      <c r="W22" s="134"/>
    </row>
    <row r="32" spans="2:23">
      <c r="B32" s="137" t="s">
        <v>76</v>
      </c>
    </row>
  </sheetData>
  <mergeCells count="2">
    <mergeCell ref="B3:L3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17"/>
  <sheetViews>
    <sheetView showGridLines="0" workbookViewId="0">
      <selection activeCell="J19" sqref="J19"/>
    </sheetView>
  </sheetViews>
  <sheetFormatPr baseColWidth="10" defaultRowHeight="15"/>
  <cols>
    <col min="1" max="1" width="1.7109375" customWidth="1"/>
    <col min="2" max="2" width="25.140625" customWidth="1"/>
    <col min="3" max="11" width="25.7109375" customWidth="1"/>
  </cols>
  <sheetData>
    <row r="1" spans="2:11">
      <c r="C1" s="125"/>
    </row>
    <row r="2" spans="2:11" ht="18.75">
      <c r="B2" s="51" t="s">
        <v>65</v>
      </c>
      <c r="E2" s="50" t="s">
        <v>80</v>
      </c>
    </row>
    <row r="3" spans="2:11">
      <c r="C3" s="125"/>
    </row>
    <row r="4" spans="2:11" ht="22.5" customHeight="1"/>
    <row r="5" spans="2:11" ht="18.75">
      <c r="B5" s="171" t="s">
        <v>73</v>
      </c>
      <c r="C5" s="171"/>
      <c r="D5" s="171"/>
      <c r="E5" s="171"/>
      <c r="F5" s="171"/>
      <c r="G5" s="171"/>
      <c r="H5" s="171"/>
      <c r="I5" s="171"/>
      <c r="J5" s="171"/>
      <c r="K5" s="171"/>
    </row>
    <row r="6" spans="2:11">
      <c r="B6" s="145" t="s">
        <v>14</v>
      </c>
      <c r="C6" s="145"/>
      <c r="D6" s="145"/>
    </row>
    <row r="7" spans="2:11" ht="54.95" customHeight="1">
      <c r="B7" s="29" t="s">
        <v>74</v>
      </c>
      <c r="C7" s="123">
        <v>2012</v>
      </c>
      <c r="D7" s="123">
        <v>2013</v>
      </c>
      <c r="E7" s="123">
        <v>2014</v>
      </c>
      <c r="F7" s="123">
        <v>2015</v>
      </c>
      <c r="G7" s="123">
        <v>2016</v>
      </c>
      <c r="H7" s="123">
        <v>2017</v>
      </c>
      <c r="I7" s="123">
        <v>2018</v>
      </c>
      <c r="J7" s="123">
        <v>2019</v>
      </c>
      <c r="K7" s="123" t="s">
        <v>68</v>
      </c>
    </row>
    <row r="8" spans="2:11" ht="18" customHeight="1">
      <c r="B8" s="124" t="s">
        <v>17</v>
      </c>
      <c r="C8" s="127">
        <v>769809061.94999981</v>
      </c>
      <c r="D8" s="127">
        <v>1086124141.4499998</v>
      </c>
      <c r="E8" s="127">
        <v>1367043488.3669999</v>
      </c>
      <c r="F8" s="127">
        <v>1695427392.23</v>
      </c>
      <c r="G8" s="127">
        <v>2113847236.7300003</v>
      </c>
      <c r="H8" s="127">
        <v>2857078033.7299995</v>
      </c>
      <c r="I8" s="127">
        <v>3951949675.2900004</v>
      </c>
      <c r="J8" s="127">
        <v>5757757235.9899998</v>
      </c>
      <c r="K8" s="127">
        <v>2304663155.0799999</v>
      </c>
    </row>
    <row r="9" spans="2:11" ht="18" customHeight="1">
      <c r="B9" s="126" t="s">
        <v>18</v>
      </c>
      <c r="C9" s="128">
        <v>68928423.299999997</v>
      </c>
      <c r="D9" s="128">
        <v>88553071.010000005</v>
      </c>
      <c r="E9" s="128">
        <v>102897053.73999999</v>
      </c>
      <c r="F9" s="128">
        <v>131645993.02000025</v>
      </c>
      <c r="G9" s="128">
        <v>180325129.67999998</v>
      </c>
      <c r="H9" s="128">
        <v>254238121.78</v>
      </c>
      <c r="I9" s="128">
        <v>281501256.88999999</v>
      </c>
      <c r="J9" s="128">
        <v>433836002.39000005</v>
      </c>
      <c r="K9" s="128">
        <v>225088488.02000001</v>
      </c>
    </row>
    <row r="10" spans="2:11" ht="18" customHeight="1">
      <c r="B10" s="124" t="s">
        <v>19</v>
      </c>
      <c r="C10" s="127">
        <v>114185319.236</v>
      </c>
      <c r="D10" s="127">
        <v>171314316.29199997</v>
      </c>
      <c r="E10" s="127">
        <v>199658419.80000004</v>
      </c>
      <c r="F10" s="127">
        <v>259546799.98999998</v>
      </c>
      <c r="G10" s="127">
        <v>335593702.56</v>
      </c>
      <c r="H10" s="127">
        <v>439298178.9000001</v>
      </c>
      <c r="I10" s="127">
        <v>523620486.45999998</v>
      </c>
      <c r="J10" s="127">
        <v>802087375.03999996</v>
      </c>
      <c r="K10" s="127">
        <v>257048819.13</v>
      </c>
    </row>
    <row r="11" spans="2:11" ht="18" customHeight="1">
      <c r="B11" s="124" t="s">
        <v>20</v>
      </c>
      <c r="C11" s="128">
        <v>69540782.319999993</v>
      </c>
      <c r="D11" s="128">
        <v>103424730.78999999</v>
      </c>
      <c r="E11" s="128">
        <v>130016729.01000001</v>
      </c>
      <c r="F11" s="128">
        <v>200587463.38999996</v>
      </c>
      <c r="G11" s="128">
        <v>262246903.27000001</v>
      </c>
      <c r="H11" s="128">
        <v>379229018.75</v>
      </c>
      <c r="I11" s="128">
        <v>459470433.07000005</v>
      </c>
      <c r="J11" s="128">
        <v>685624471.59000003</v>
      </c>
      <c r="K11" s="128">
        <v>219853899.44999999</v>
      </c>
    </row>
    <row r="12" spans="2:11" ht="18" customHeight="1">
      <c r="B12" s="124" t="s">
        <v>69</v>
      </c>
      <c r="C12" s="127">
        <v>1430288</v>
      </c>
      <c r="D12" s="127">
        <v>1934382.07</v>
      </c>
      <c r="E12" s="127">
        <v>1455559.1199999996</v>
      </c>
      <c r="F12" s="127">
        <v>1454615.42</v>
      </c>
      <c r="G12" s="127">
        <v>1522619.77</v>
      </c>
      <c r="H12" s="127">
        <v>1817114.78</v>
      </c>
      <c r="I12" s="127">
        <v>2011873.83</v>
      </c>
      <c r="J12" s="127">
        <v>874042.70000000007</v>
      </c>
      <c r="K12" s="127">
        <v>72671.22</v>
      </c>
    </row>
    <row r="13" spans="2:11" ht="18" customHeight="1">
      <c r="B13" s="124" t="s">
        <v>70</v>
      </c>
      <c r="C13" s="128">
        <v>142097580.99400002</v>
      </c>
      <c r="D13" s="128">
        <v>197401563.778</v>
      </c>
      <c r="E13" s="128">
        <v>247923905.24000001</v>
      </c>
      <c r="F13" s="128">
        <v>295244261.50999999</v>
      </c>
      <c r="G13" s="128">
        <v>431221549.86999995</v>
      </c>
      <c r="H13" s="128">
        <v>602814703.6099999</v>
      </c>
      <c r="I13" s="128">
        <v>787491435.97000003</v>
      </c>
      <c r="J13" s="128">
        <v>1180225887.6400001</v>
      </c>
      <c r="K13" s="128">
        <v>386462904.65999997</v>
      </c>
    </row>
    <row r="14" spans="2:11" ht="21.95" customHeight="1">
      <c r="B14" s="129" t="s">
        <v>45</v>
      </c>
      <c r="C14" s="6">
        <f>SUM(C8:C13)</f>
        <v>1165991455.7999997</v>
      </c>
      <c r="D14" s="6">
        <f t="shared" ref="D14:K14" si="0">SUM(D8:D13)</f>
        <v>1648752205.3899999</v>
      </c>
      <c r="E14" s="6">
        <f t="shared" si="0"/>
        <v>2048995155.2769997</v>
      </c>
      <c r="F14" s="6">
        <f t="shared" si="0"/>
        <v>2583906525.5600004</v>
      </c>
      <c r="G14" s="6">
        <f t="shared" si="0"/>
        <v>3324757141.8800001</v>
      </c>
      <c r="H14" s="6">
        <f t="shared" si="0"/>
        <v>4534475171.5500002</v>
      </c>
      <c r="I14" s="6">
        <f t="shared" si="0"/>
        <v>6006045161.5100002</v>
      </c>
      <c r="J14" s="6">
        <f t="shared" si="0"/>
        <v>8860405015.3500004</v>
      </c>
      <c r="K14" s="6">
        <f t="shared" si="0"/>
        <v>3393189937.5599995</v>
      </c>
    </row>
    <row r="16" spans="2:11">
      <c r="B16" s="130" t="s">
        <v>71</v>
      </c>
    </row>
    <row r="17" spans="2:2">
      <c r="B17" s="130" t="s">
        <v>72</v>
      </c>
    </row>
  </sheetData>
  <mergeCells count="2">
    <mergeCell ref="B6:D6"/>
    <mergeCell ref="B5:K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0"/>
  <sheetViews>
    <sheetView showGridLines="0" topLeftCell="J1" workbookViewId="0">
      <selection activeCell="M14" sqref="M14"/>
    </sheetView>
  </sheetViews>
  <sheetFormatPr baseColWidth="10" defaultRowHeight="15"/>
  <cols>
    <col min="1" max="1" width="1.7109375" customWidth="1"/>
    <col min="2" max="2" width="18.28515625" style="125" customWidth="1"/>
    <col min="3" max="11" width="25.7109375" customWidth="1"/>
  </cols>
  <sheetData>
    <row r="2" spans="2:11" ht="18.75">
      <c r="B2" s="51" t="s">
        <v>65</v>
      </c>
      <c r="E2" s="50" t="s">
        <v>80</v>
      </c>
    </row>
    <row r="5" spans="2:11" ht="30" customHeight="1">
      <c r="B5" s="148" t="s">
        <v>46</v>
      </c>
      <c r="C5" s="148"/>
      <c r="D5" s="148"/>
      <c r="E5" s="148"/>
      <c r="F5" s="148"/>
      <c r="G5" s="148"/>
      <c r="H5" s="148"/>
      <c r="I5" s="148"/>
      <c r="J5" s="148"/>
      <c r="K5" s="148"/>
    </row>
    <row r="6" spans="2:11">
      <c r="C6" s="122" t="s">
        <v>14</v>
      </c>
      <c r="D6" s="122"/>
    </row>
    <row r="7" spans="2:11" ht="54.95" customHeight="1">
      <c r="B7" s="29" t="s">
        <v>1</v>
      </c>
      <c r="C7" s="123">
        <v>2012</v>
      </c>
      <c r="D7" s="123">
        <v>2013</v>
      </c>
      <c r="E7" s="123">
        <v>2014</v>
      </c>
      <c r="F7" s="123">
        <v>2015</v>
      </c>
      <c r="G7" s="123">
        <v>2016</v>
      </c>
      <c r="H7" s="123">
        <v>2017</v>
      </c>
      <c r="I7" s="123">
        <v>2018</v>
      </c>
      <c r="J7" s="123">
        <v>2019</v>
      </c>
      <c r="K7" s="123">
        <v>2020</v>
      </c>
    </row>
    <row r="8" spans="2:11" ht="18" customHeight="1">
      <c r="B8" s="124" t="s">
        <v>33</v>
      </c>
      <c r="C8" s="127">
        <v>93053218</v>
      </c>
      <c r="D8" s="127">
        <v>135045479.19</v>
      </c>
      <c r="E8" s="127">
        <v>173682104.19</v>
      </c>
      <c r="F8" s="127">
        <v>183146473.13000003</v>
      </c>
      <c r="G8" s="127">
        <v>234991355.67000002</v>
      </c>
      <c r="H8" s="127">
        <v>326058273.89999998</v>
      </c>
      <c r="I8" s="127">
        <v>475165898.43000001</v>
      </c>
      <c r="J8" s="127">
        <v>624801012.17999995</v>
      </c>
      <c r="K8" s="127">
        <v>887894241.25</v>
      </c>
    </row>
    <row r="9" spans="2:11" ht="18" customHeight="1">
      <c r="B9" s="126" t="s">
        <v>34</v>
      </c>
      <c r="C9" s="128">
        <v>83615681.780000001</v>
      </c>
      <c r="D9" s="128">
        <v>123747100.92</v>
      </c>
      <c r="E9" s="128">
        <v>170691871.23699999</v>
      </c>
      <c r="F9" s="128">
        <v>215298311.63</v>
      </c>
      <c r="G9" s="128">
        <v>271235321</v>
      </c>
      <c r="H9" s="128">
        <v>326748404.93000001</v>
      </c>
      <c r="I9" s="128">
        <v>484716655.16999996</v>
      </c>
      <c r="J9" s="128">
        <v>634318841.96000004</v>
      </c>
      <c r="K9" s="128">
        <v>828196581.31999993</v>
      </c>
    </row>
    <row r="10" spans="2:11" ht="18" customHeight="1">
      <c r="B10" s="124" t="s">
        <v>35</v>
      </c>
      <c r="C10" s="127">
        <v>107558801.52</v>
      </c>
      <c r="D10" s="127">
        <v>148626673.41999999</v>
      </c>
      <c r="E10" s="127">
        <v>175434104.43000001</v>
      </c>
      <c r="F10" s="127">
        <v>253722016.00999999</v>
      </c>
      <c r="G10" s="127">
        <v>311997249</v>
      </c>
      <c r="H10" s="127">
        <v>402724864.41999996</v>
      </c>
      <c r="I10" s="127">
        <v>507812579.08000004</v>
      </c>
      <c r="J10" s="127">
        <v>758960510.50999975</v>
      </c>
      <c r="K10" s="127">
        <v>815394185.76999998</v>
      </c>
    </row>
    <row r="11" spans="2:11" ht="18" customHeight="1">
      <c r="B11" s="124" t="s">
        <v>36</v>
      </c>
      <c r="C11" s="128">
        <v>84357533.129999995</v>
      </c>
      <c r="D11" s="128">
        <v>128291640.74000001</v>
      </c>
      <c r="E11" s="128">
        <v>149076186.07999998</v>
      </c>
      <c r="F11" s="128">
        <v>209244928.51000002</v>
      </c>
      <c r="G11" s="128">
        <v>258649173.44</v>
      </c>
      <c r="H11" s="128">
        <v>431096195.15999997</v>
      </c>
      <c r="I11" s="128">
        <v>427885116.69000006</v>
      </c>
      <c r="J11" s="128">
        <v>773902202.31000006</v>
      </c>
      <c r="K11" s="128">
        <v>861718811.40999997</v>
      </c>
    </row>
    <row r="12" spans="2:11" ht="18" customHeight="1">
      <c r="B12" s="124" t="s">
        <v>37</v>
      </c>
      <c r="C12" s="127">
        <v>92345216.579999998</v>
      </c>
      <c r="D12" s="127">
        <v>130360842.53</v>
      </c>
      <c r="E12" s="127">
        <v>155378235.94000003</v>
      </c>
      <c r="F12" s="127">
        <v>212803545.19999999</v>
      </c>
      <c r="G12" s="127">
        <v>252446063</v>
      </c>
      <c r="H12" s="127">
        <v>337035197.95999998</v>
      </c>
      <c r="I12" s="127">
        <v>473061429.61000001</v>
      </c>
      <c r="J12" s="127">
        <v>679813750.45000005</v>
      </c>
      <c r="K12" s="127"/>
    </row>
    <row r="13" spans="2:11" ht="18" customHeight="1">
      <c r="B13" s="124" t="s">
        <v>38</v>
      </c>
      <c r="C13" s="128">
        <v>89985825.019999996</v>
      </c>
      <c r="D13" s="128">
        <v>134632252.89999998</v>
      </c>
      <c r="E13" s="128">
        <v>155564931.05000001</v>
      </c>
      <c r="F13" s="128">
        <v>207394303.23999998</v>
      </c>
      <c r="G13" s="128">
        <v>244867727.49000001</v>
      </c>
      <c r="H13" s="128">
        <v>347040141.88999999</v>
      </c>
      <c r="I13" s="128">
        <v>471786599.22000003</v>
      </c>
      <c r="J13" s="128">
        <v>723341155.8499999</v>
      </c>
      <c r="K13" s="128"/>
    </row>
    <row r="14" spans="2:11" ht="18" customHeight="1">
      <c r="B14" s="124" t="s">
        <v>39</v>
      </c>
      <c r="C14" s="127">
        <v>99408193.699999988</v>
      </c>
      <c r="D14" s="127">
        <v>140183870.74000001</v>
      </c>
      <c r="E14" s="127">
        <v>167455870.07999992</v>
      </c>
      <c r="F14" s="127">
        <v>220610391.05000001</v>
      </c>
      <c r="G14" s="127">
        <v>280794807.10000002</v>
      </c>
      <c r="H14" s="127">
        <v>367932365.94999999</v>
      </c>
      <c r="I14" s="127">
        <v>489632003.91999996</v>
      </c>
      <c r="J14" s="127">
        <v>701468332.30999994</v>
      </c>
      <c r="K14" s="127"/>
    </row>
    <row r="15" spans="2:11" ht="18" customHeight="1">
      <c r="B15" s="124" t="s">
        <v>40</v>
      </c>
      <c r="C15" s="128">
        <v>103435403.22999999</v>
      </c>
      <c r="D15" s="128">
        <v>163409068.56</v>
      </c>
      <c r="E15" s="128">
        <v>186573977.13</v>
      </c>
      <c r="F15" s="128">
        <v>214534199.12</v>
      </c>
      <c r="G15" s="128">
        <v>304751596.35000002</v>
      </c>
      <c r="H15" s="128">
        <v>377368836.86000001</v>
      </c>
      <c r="I15" s="128">
        <v>515125629.24000001</v>
      </c>
      <c r="J15" s="128">
        <v>787233583.19000006</v>
      </c>
      <c r="K15" s="128"/>
    </row>
    <row r="16" spans="2:11" ht="18" customHeight="1">
      <c r="B16" s="124" t="s">
        <v>41</v>
      </c>
      <c r="C16" s="127">
        <v>96985719.5</v>
      </c>
      <c r="D16" s="127">
        <v>138404191.80000001</v>
      </c>
      <c r="E16" s="127">
        <v>171676418.88000003</v>
      </c>
      <c r="F16" s="127">
        <v>214924343.78</v>
      </c>
      <c r="G16" s="127">
        <v>287396434.56</v>
      </c>
      <c r="H16" s="127">
        <v>397273064.88</v>
      </c>
      <c r="I16" s="127">
        <v>519439161.48000002</v>
      </c>
      <c r="J16" s="127">
        <v>769264128.11000001</v>
      </c>
      <c r="K16" s="127"/>
    </row>
    <row r="17" spans="2:11" ht="18" customHeight="1">
      <c r="B17" s="124" t="s">
        <v>42</v>
      </c>
      <c r="C17" s="128">
        <v>100148067.81999999</v>
      </c>
      <c r="D17" s="128">
        <v>133917047.47000001</v>
      </c>
      <c r="E17" s="128">
        <v>178411000.19</v>
      </c>
      <c r="F17" s="128">
        <v>212522494.07000026</v>
      </c>
      <c r="G17" s="128">
        <v>279068116.17000002</v>
      </c>
      <c r="H17" s="128">
        <v>406799420.68000001</v>
      </c>
      <c r="I17" s="128">
        <v>553435307.71000004</v>
      </c>
      <c r="J17" s="128">
        <v>773885855.1500001</v>
      </c>
      <c r="K17" s="128"/>
    </row>
    <row r="18" spans="2:11" ht="18" customHeight="1">
      <c r="B18" s="124" t="s">
        <v>43</v>
      </c>
      <c r="C18" s="127">
        <v>110286391.72</v>
      </c>
      <c r="D18" s="127">
        <v>136031477.38</v>
      </c>
      <c r="E18" s="127">
        <v>183802698.44</v>
      </c>
      <c r="F18" s="127">
        <v>219945235.21000004</v>
      </c>
      <c r="G18" s="127">
        <v>294087388.65999997</v>
      </c>
      <c r="H18" s="127">
        <v>406812727.0999999</v>
      </c>
      <c r="I18" s="127">
        <v>555789894.17000008</v>
      </c>
      <c r="J18" s="127">
        <v>848534842.99000001</v>
      </c>
      <c r="K18" s="127"/>
    </row>
    <row r="19" spans="2:11" ht="18" customHeight="1">
      <c r="B19" s="124" t="s">
        <v>44</v>
      </c>
      <c r="C19" s="128">
        <v>104811403.80000003</v>
      </c>
      <c r="D19" s="128">
        <v>136102559.74000001</v>
      </c>
      <c r="E19" s="128">
        <v>181247757.62999991</v>
      </c>
      <c r="F19" s="128">
        <v>219760284.60999998</v>
      </c>
      <c r="G19" s="128">
        <v>304471909.44</v>
      </c>
      <c r="H19" s="128">
        <v>407585677.81999999</v>
      </c>
      <c r="I19" s="128">
        <v>532194886.79000008</v>
      </c>
      <c r="J19" s="128">
        <v>784880800.33999991</v>
      </c>
      <c r="K19" s="128"/>
    </row>
    <row r="20" spans="2:11" ht="21.95" customHeight="1">
      <c r="B20" s="129" t="s">
        <v>45</v>
      </c>
      <c r="C20" s="6">
        <f>+SUM(C8:C19)</f>
        <v>1165991455.8</v>
      </c>
      <c r="D20" s="6">
        <f t="shared" ref="D20:K20" si="0">+SUM(D8:D19)</f>
        <v>1648752205.3900001</v>
      </c>
      <c r="E20" s="6">
        <f t="shared" si="0"/>
        <v>2048995155.2770002</v>
      </c>
      <c r="F20" s="6">
        <f t="shared" si="0"/>
        <v>2583906525.5599999</v>
      </c>
      <c r="G20" s="6">
        <f t="shared" si="0"/>
        <v>3324757141.8800001</v>
      </c>
      <c r="H20" s="6">
        <f t="shared" si="0"/>
        <v>4534475171.5499992</v>
      </c>
      <c r="I20" s="6">
        <f t="shared" si="0"/>
        <v>6006045161.5100002</v>
      </c>
      <c r="J20" s="6">
        <f t="shared" si="0"/>
        <v>8860405015.3500004</v>
      </c>
      <c r="K20" s="6">
        <f t="shared" si="0"/>
        <v>3393203819.75</v>
      </c>
    </row>
  </sheetData>
  <mergeCells count="1">
    <mergeCell ref="B5:K5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3"/>
  <sheetViews>
    <sheetView showGridLines="0" workbookViewId="0">
      <selection activeCell="F10" sqref="F10"/>
    </sheetView>
  </sheetViews>
  <sheetFormatPr baseColWidth="10" defaultRowHeight="15"/>
  <cols>
    <col min="1" max="1" width="1.7109375" customWidth="1"/>
    <col min="2" max="2" width="14.140625" customWidth="1"/>
    <col min="3" max="3" width="19.5703125" customWidth="1"/>
    <col min="4" max="4" width="15" bestFit="1" customWidth="1"/>
    <col min="5" max="5" width="17.42578125" customWidth="1"/>
    <col min="6" max="6" width="17.5703125" customWidth="1"/>
    <col min="7" max="7" width="17.7109375" customWidth="1"/>
    <col min="8" max="8" width="15.5703125" customWidth="1"/>
    <col min="9" max="9" width="20.42578125" customWidth="1"/>
    <col min="10" max="10" width="19.140625" customWidth="1"/>
  </cols>
  <sheetData>
    <row r="1" spans="2:22">
      <c r="V1" s="16"/>
    </row>
    <row r="2" spans="2:22" ht="18.75">
      <c r="B2" s="51" t="s">
        <v>65</v>
      </c>
      <c r="E2" s="50" t="s">
        <v>80</v>
      </c>
      <c r="V2" s="16"/>
    </row>
    <row r="3" spans="2:22">
      <c r="V3" s="16"/>
    </row>
    <row r="5" spans="2:22" s="1" customFormat="1" ht="30" customHeight="1">
      <c r="B5" s="146" t="s">
        <v>0</v>
      </c>
      <c r="C5" s="147"/>
      <c r="D5" s="147"/>
      <c r="E5" s="147"/>
      <c r="F5" s="147"/>
      <c r="G5" s="147"/>
      <c r="H5" s="147"/>
      <c r="I5" s="147"/>
      <c r="J5" s="147"/>
    </row>
    <row r="6" spans="2:22">
      <c r="B6" s="145" t="s">
        <v>14</v>
      </c>
      <c r="C6" s="145"/>
      <c r="D6" s="145"/>
    </row>
    <row r="7" spans="2:22" ht="54.95" customHeight="1">
      <c r="B7" s="29" t="s">
        <v>1</v>
      </c>
      <c r="C7" s="29" t="s">
        <v>2</v>
      </c>
      <c r="D7" s="29" t="s">
        <v>3</v>
      </c>
      <c r="E7" s="29" t="s">
        <v>4</v>
      </c>
      <c r="F7" s="29" t="s">
        <v>5</v>
      </c>
      <c r="G7" s="30" t="s">
        <v>6</v>
      </c>
      <c r="H7" s="31" t="s">
        <v>9</v>
      </c>
      <c r="I7" s="27" t="s">
        <v>31</v>
      </c>
      <c r="J7" s="28" t="s">
        <v>7</v>
      </c>
    </row>
    <row r="8" spans="2:22" ht="15.75">
      <c r="B8" s="32">
        <v>43831</v>
      </c>
      <c r="C8" s="36">
        <v>625861263.73000002</v>
      </c>
      <c r="D8" s="36">
        <v>31303446.59</v>
      </c>
      <c r="E8" s="36">
        <v>49855479.93</v>
      </c>
      <c r="F8" s="36">
        <v>62723994.210000001</v>
      </c>
      <c r="G8" s="36">
        <v>0</v>
      </c>
      <c r="H8" s="37">
        <f t="shared" ref="H8:H11" si="0">+C8+D8+E8+F8+G8</f>
        <v>769744184.46000004</v>
      </c>
      <c r="I8" s="36">
        <v>118150056.79000001</v>
      </c>
      <c r="J8" s="38">
        <f t="shared" ref="J8:J11" si="1">+H8+I8</f>
        <v>887894241.25</v>
      </c>
    </row>
    <row r="9" spans="2:22" ht="15.75">
      <c r="B9" s="33">
        <v>43862</v>
      </c>
      <c r="C9" s="39">
        <v>539633581.53999996</v>
      </c>
      <c r="D9" s="39">
        <v>75606776.299999997</v>
      </c>
      <c r="E9" s="39">
        <v>46258065.840000004</v>
      </c>
      <c r="F9" s="39">
        <v>59232990.299999997</v>
      </c>
      <c r="G9" s="39">
        <v>42650.12</v>
      </c>
      <c r="H9" s="40">
        <f t="shared" si="0"/>
        <v>720774064.0999999</v>
      </c>
      <c r="I9" s="39">
        <v>107422517.22</v>
      </c>
      <c r="J9" s="41">
        <f t="shared" si="1"/>
        <v>828196581.31999993</v>
      </c>
    </row>
    <row r="10" spans="2:22" ht="15.75">
      <c r="B10" s="32">
        <v>43891</v>
      </c>
      <c r="C10" s="36">
        <v>558646638.80999994</v>
      </c>
      <c r="D10" s="36">
        <v>57476178.490000002</v>
      </c>
      <c r="E10" s="36">
        <v>86747799.400000006</v>
      </c>
      <c r="F10" s="36">
        <v>53654094.329999998</v>
      </c>
      <c r="G10" s="36">
        <v>30021.1</v>
      </c>
      <c r="H10" s="37">
        <f t="shared" si="0"/>
        <v>756554732.13</v>
      </c>
      <c r="I10" s="36">
        <v>58839453.650000006</v>
      </c>
      <c r="J10" s="38">
        <f t="shared" si="1"/>
        <v>815394185.77999997</v>
      </c>
    </row>
    <row r="11" spans="2:22" ht="15.75">
      <c r="B11" s="32">
        <v>43922</v>
      </c>
      <c r="C11" s="39">
        <v>580521671</v>
      </c>
      <c r="D11" s="39">
        <v>60702086.640000008</v>
      </c>
      <c r="E11" s="39">
        <v>74189763.079999998</v>
      </c>
      <c r="F11" s="39">
        <v>44254413.689999983</v>
      </c>
      <c r="G11" s="39">
        <v>0</v>
      </c>
      <c r="H11" s="40">
        <f t="shared" si="0"/>
        <v>759667934.40999997</v>
      </c>
      <c r="I11" s="39">
        <v>102050877</v>
      </c>
      <c r="J11" s="41">
        <f t="shared" si="1"/>
        <v>861718811.40999997</v>
      </c>
    </row>
    <row r="12" spans="2:22" ht="15.75">
      <c r="B12" s="32">
        <v>43952</v>
      </c>
      <c r="C12" s="36"/>
      <c r="D12" s="36"/>
      <c r="E12" s="36"/>
      <c r="F12" s="36"/>
      <c r="G12" s="36"/>
      <c r="H12" s="37"/>
      <c r="I12" s="36"/>
      <c r="J12" s="38"/>
    </row>
    <row r="13" spans="2:22" ht="15.75">
      <c r="B13" s="32">
        <v>43983</v>
      </c>
      <c r="C13" s="39"/>
      <c r="D13" s="39"/>
      <c r="E13" s="39"/>
      <c r="F13" s="39"/>
      <c r="G13" s="39"/>
      <c r="H13" s="40"/>
      <c r="I13" s="39"/>
      <c r="J13" s="41"/>
    </row>
    <row r="14" spans="2:22" ht="15.75">
      <c r="B14" s="32">
        <v>44013</v>
      </c>
      <c r="C14" s="36"/>
      <c r="D14" s="36"/>
      <c r="E14" s="36"/>
      <c r="F14" s="36"/>
      <c r="G14" s="36"/>
      <c r="H14" s="37"/>
      <c r="I14" s="36"/>
      <c r="J14" s="38"/>
    </row>
    <row r="15" spans="2:22" ht="15.75">
      <c r="B15" s="32">
        <v>44044</v>
      </c>
      <c r="C15" s="39"/>
      <c r="D15" s="39"/>
      <c r="E15" s="39"/>
      <c r="F15" s="39"/>
      <c r="G15" s="39"/>
      <c r="H15" s="40"/>
      <c r="I15" s="39"/>
      <c r="J15" s="41"/>
    </row>
    <row r="16" spans="2:22" ht="15.75">
      <c r="B16" s="32">
        <v>44075</v>
      </c>
      <c r="C16" s="36"/>
      <c r="D16" s="36"/>
      <c r="E16" s="36"/>
      <c r="F16" s="36"/>
      <c r="G16" s="36"/>
      <c r="H16" s="37"/>
      <c r="I16" s="36"/>
      <c r="J16" s="38"/>
    </row>
    <row r="17" spans="2:10" ht="15.75">
      <c r="B17" s="32">
        <v>44105</v>
      </c>
      <c r="C17" s="39"/>
      <c r="D17" s="39"/>
      <c r="E17" s="39"/>
      <c r="F17" s="39"/>
      <c r="G17" s="39"/>
      <c r="H17" s="40"/>
      <c r="I17" s="39"/>
      <c r="J17" s="41"/>
    </row>
    <row r="18" spans="2:10" ht="15.75">
      <c r="B18" s="32">
        <v>44136</v>
      </c>
      <c r="C18" s="36"/>
      <c r="D18" s="36"/>
      <c r="E18" s="36"/>
      <c r="F18" s="36"/>
      <c r="G18" s="36"/>
      <c r="H18" s="37"/>
      <c r="I18" s="36"/>
      <c r="J18" s="38"/>
    </row>
    <row r="19" spans="2:10" ht="15.75">
      <c r="B19" s="32">
        <v>44166</v>
      </c>
      <c r="C19" s="39"/>
      <c r="D19" s="39"/>
      <c r="E19" s="39"/>
      <c r="F19" s="39"/>
      <c r="G19" s="39"/>
      <c r="H19" s="40"/>
      <c r="I19" s="39"/>
      <c r="J19" s="41"/>
    </row>
    <row r="20" spans="2:10" ht="35.1" customHeight="1">
      <c r="B20" s="34" t="s">
        <v>32</v>
      </c>
      <c r="C20" s="37">
        <f t="shared" ref="C20:J20" si="2">SUM(C8:C19)</f>
        <v>2304663155.0799999</v>
      </c>
      <c r="D20" s="37">
        <f t="shared" si="2"/>
        <v>225088488.02000001</v>
      </c>
      <c r="E20" s="37">
        <f t="shared" si="2"/>
        <v>257051108.25</v>
      </c>
      <c r="F20" s="37">
        <f t="shared" si="2"/>
        <v>219865492.52999997</v>
      </c>
      <c r="G20" s="37">
        <f t="shared" si="2"/>
        <v>72671.22</v>
      </c>
      <c r="H20" s="42">
        <f t="shared" si="2"/>
        <v>3006740915.0999999</v>
      </c>
      <c r="I20" s="37">
        <f t="shared" si="2"/>
        <v>386462904.65999997</v>
      </c>
      <c r="J20" s="43">
        <f t="shared" si="2"/>
        <v>3393203819.7599998</v>
      </c>
    </row>
    <row r="21" spans="2:10" ht="27" customHeight="1">
      <c r="B21" s="35" t="s">
        <v>8</v>
      </c>
      <c r="C21" s="44">
        <f>+C20*100/$J$20</f>
        <v>67.919974086408047</v>
      </c>
      <c r="D21" s="44">
        <f>+D20*100/$J$20</f>
        <v>6.6335092135998019</v>
      </c>
      <c r="E21" s="44">
        <f>+E20*100/$J$20</f>
        <v>7.5754691407892247</v>
      </c>
      <c r="F21" s="44">
        <f>+F20*100/$J$20</f>
        <v>6.4795840217329177</v>
      </c>
      <c r="G21" s="44">
        <f>+G20*100/$J$20</f>
        <v>2.1416697569655576E-3</v>
      </c>
      <c r="H21" s="45">
        <f>+H20/J20*100</f>
        <v>88.610678132286964</v>
      </c>
      <c r="I21" s="44">
        <f>+I20*100/$J$20</f>
        <v>11.389321867713045</v>
      </c>
      <c r="J21" s="46">
        <f>+J20*100/$J$20</f>
        <v>100.00000000000001</v>
      </c>
    </row>
    <row r="22" spans="2:10">
      <c r="C22" s="1"/>
      <c r="D22" s="1"/>
      <c r="E22" s="1"/>
      <c r="F22" s="1"/>
      <c r="G22" s="1"/>
      <c r="H22" s="1"/>
      <c r="I22" s="1"/>
      <c r="J22" s="1"/>
    </row>
    <row r="23" spans="2:10" ht="25.5">
      <c r="B23" s="47" t="s">
        <v>10</v>
      </c>
      <c r="C23" s="44">
        <f t="shared" ref="C23:J23" si="3">+AVERAGE(C8:C19)</f>
        <v>576165788.76999998</v>
      </c>
      <c r="D23" s="44">
        <f t="shared" si="3"/>
        <v>56272122.005000003</v>
      </c>
      <c r="E23" s="44">
        <f t="shared" si="3"/>
        <v>64262777.0625</v>
      </c>
      <c r="F23" s="44">
        <f t="shared" si="3"/>
        <v>54966373.132499993</v>
      </c>
      <c r="G23" s="44">
        <f t="shared" si="3"/>
        <v>18167.805</v>
      </c>
      <c r="H23" s="48">
        <f t="shared" si="3"/>
        <v>751685228.77499998</v>
      </c>
      <c r="I23" s="49">
        <f t="shared" si="3"/>
        <v>96615726.164999992</v>
      </c>
      <c r="J23" s="43">
        <f t="shared" si="3"/>
        <v>848300954.93999994</v>
      </c>
    </row>
  </sheetData>
  <mergeCells count="2">
    <mergeCell ref="B6:D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27"/>
  <sheetViews>
    <sheetView showGridLines="0" workbookViewId="0">
      <selection activeCell="E2" sqref="E2"/>
    </sheetView>
  </sheetViews>
  <sheetFormatPr baseColWidth="10" defaultRowHeight="15"/>
  <cols>
    <col min="1" max="1" width="1.7109375" customWidth="1"/>
    <col min="3" max="3" width="23.85546875" customWidth="1"/>
    <col min="4" max="5" width="18.7109375" customWidth="1"/>
  </cols>
  <sheetData>
    <row r="1" spans="2:21">
      <c r="U1" s="16"/>
    </row>
    <row r="2" spans="2:21" ht="18.75">
      <c r="B2" s="51" t="s">
        <v>65</v>
      </c>
      <c r="E2" s="50" t="s">
        <v>80</v>
      </c>
      <c r="U2" s="16"/>
    </row>
    <row r="3" spans="2:21">
      <c r="U3" s="16"/>
    </row>
    <row r="6" spans="2:21" ht="30" customHeight="1">
      <c r="B6" s="148" t="s">
        <v>13</v>
      </c>
      <c r="C6" s="148"/>
      <c r="D6" s="148"/>
      <c r="E6" s="148"/>
    </row>
    <row r="7" spans="2:21" ht="15" customHeight="1">
      <c r="B7" s="149" t="s">
        <v>15</v>
      </c>
      <c r="C7" s="149"/>
      <c r="D7" s="149"/>
      <c r="E7" s="149"/>
    </row>
    <row r="8" spans="2:21" ht="54.95" customHeight="1">
      <c r="B8" s="29" t="s">
        <v>1</v>
      </c>
      <c r="C8" s="58" t="s">
        <v>7</v>
      </c>
      <c r="D8" s="53" t="s">
        <v>11</v>
      </c>
      <c r="E8" s="53" t="s">
        <v>12</v>
      </c>
    </row>
    <row r="9" spans="2:21" ht="15.75">
      <c r="B9" s="32">
        <v>43831</v>
      </c>
      <c r="C9" s="3">
        <v>887894241.25</v>
      </c>
      <c r="D9" s="4">
        <v>13.12</v>
      </c>
      <c r="E9" s="4">
        <v>42.11</v>
      </c>
    </row>
    <row r="10" spans="2:21" ht="15.75">
      <c r="B10" s="33">
        <v>43862</v>
      </c>
      <c r="C10" s="54">
        <v>828196581.31999993</v>
      </c>
      <c r="D10" s="55">
        <f>+(C10-C9)/C9*100</f>
        <v>-6.7235102061205154</v>
      </c>
      <c r="E10" s="62">
        <v>30.56</v>
      </c>
    </row>
    <row r="11" spans="2:21" ht="15.75">
      <c r="B11" s="32">
        <v>43891</v>
      </c>
      <c r="C11" s="3">
        <v>815380303.57999992</v>
      </c>
      <c r="D11" s="4">
        <f t="shared" ref="D11:D12" si="0">+(C11-C10)/C10*100</f>
        <v>-1.5474922293899249</v>
      </c>
      <c r="E11" s="4">
        <v>7.43</v>
      </c>
    </row>
    <row r="12" spans="2:21" ht="15.75">
      <c r="B12" s="32">
        <v>43922</v>
      </c>
      <c r="C12" s="54">
        <v>861718811.40999997</v>
      </c>
      <c r="D12" s="55">
        <f t="shared" si="0"/>
        <v>5.6830545975352473</v>
      </c>
      <c r="E12" s="62">
        <v>11.347248838144978</v>
      </c>
    </row>
    <row r="13" spans="2:21" ht="15.75">
      <c r="B13" s="32">
        <v>43952</v>
      </c>
      <c r="C13" s="3"/>
      <c r="D13" s="4"/>
      <c r="E13" s="4"/>
    </row>
    <row r="14" spans="2:21" ht="15.75">
      <c r="B14" s="32">
        <v>43983</v>
      </c>
      <c r="C14" s="54"/>
      <c r="D14" s="55"/>
      <c r="E14" s="62"/>
    </row>
    <row r="15" spans="2:21" ht="15.75">
      <c r="B15" s="32">
        <v>44013</v>
      </c>
      <c r="C15" s="3"/>
      <c r="D15" s="4"/>
      <c r="E15" s="4"/>
    </row>
    <row r="16" spans="2:21" ht="15.75">
      <c r="B16" s="32">
        <v>44044</v>
      </c>
      <c r="C16" s="54"/>
      <c r="D16" s="55"/>
      <c r="E16" s="56"/>
    </row>
    <row r="17" spans="2:5" ht="15.75">
      <c r="B17" s="32">
        <v>44075</v>
      </c>
      <c r="C17" s="3"/>
      <c r="D17" s="4"/>
      <c r="E17" s="4"/>
    </row>
    <row r="18" spans="2:5" ht="15.75">
      <c r="B18" s="32">
        <v>44105</v>
      </c>
      <c r="C18" s="54"/>
      <c r="D18" s="55"/>
      <c r="E18" s="56"/>
    </row>
    <row r="19" spans="2:5" ht="15.75">
      <c r="B19" s="32">
        <v>44136</v>
      </c>
      <c r="C19" s="3"/>
      <c r="D19" s="4"/>
      <c r="E19" s="4"/>
    </row>
    <row r="20" spans="2:5" ht="15.75">
      <c r="B20" s="32">
        <v>44166</v>
      </c>
      <c r="C20" s="54"/>
      <c r="D20" s="55"/>
      <c r="E20" s="56"/>
    </row>
    <row r="21" spans="2:5" ht="35.1" customHeight="1">
      <c r="B21" s="52" t="s">
        <v>7</v>
      </c>
      <c r="C21" s="95">
        <f>SUM(C9:C20)</f>
        <v>3393189937.5599995</v>
      </c>
      <c r="D21" s="17"/>
      <c r="E21" s="18"/>
    </row>
    <row r="22" spans="2:5">
      <c r="C22" s="11"/>
      <c r="D22" s="11"/>
      <c r="E22" s="11"/>
    </row>
    <row r="27" spans="2:5">
      <c r="D27" t="s">
        <v>77</v>
      </c>
    </row>
  </sheetData>
  <mergeCells count="2">
    <mergeCell ref="B6:E6"/>
    <mergeCell ref="B7:E7"/>
  </mergeCells>
  <conditionalFormatting sqref="D9:E9 C10 E11 C12 E13 D15:E15 D17:E17 D19:E19 C14 C16 C18 C20">
    <cfRule type="cellIs" dxfId="72" priority="23" stopIfTrue="1" operator="lessThan">
      <formula>0</formula>
    </cfRule>
  </conditionalFormatting>
  <conditionalFormatting sqref="D10:E10 D16:E16 D18:E18 D20:E20 E12 E14">
    <cfRule type="cellIs" dxfId="71" priority="17" stopIfTrue="1" operator="lessThan">
      <formula>0</formula>
    </cfRule>
  </conditionalFormatting>
  <conditionalFormatting sqref="D12">
    <cfRule type="cellIs" dxfId="70" priority="4" stopIfTrue="1" operator="lessThan">
      <formula>0</formula>
    </cfRule>
  </conditionalFormatting>
  <conditionalFormatting sqref="D14">
    <cfRule type="cellIs" dxfId="69" priority="3" stopIfTrue="1" operator="lessThan">
      <formula>0</formula>
    </cfRule>
  </conditionalFormatting>
  <conditionalFormatting sqref="D13">
    <cfRule type="cellIs" dxfId="68" priority="2" stopIfTrue="1" operator="lessThan">
      <formula>0</formula>
    </cfRule>
  </conditionalFormatting>
  <conditionalFormatting sqref="D11">
    <cfRule type="cellIs" dxfId="67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0"/>
  <sheetViews>
    <sheetView showGridLines="0" workbookViewId="0">
      <selection activeCell="I16" sqref="I16:I18"/>
    </sheetView>
  </sheetViews>
  <sheetFormatPr baseColWidth="10" defaultRowHeight="15"/>
  <cols>
    <col min="1" max="1" width="1.7109375" customWidth="1"/>
    <col min="2" max="2" width="3.7109375" customWidth="1"/>
    <col min="3" max="3" width="36.7109375" customWidth="1"/>
    <col min="4" max="6" width="17.7109375" customWidth="1"/>
    <col min="7" max="7" width="11.7109375" bestFit="1" customWidth="1"/>
    <col min="8" max="8" width="1.7109375" customWidth="1"/>
    <col min="9" max="10" width="17.7109375" customWidth="1"/>
    <col min="11" max="11" width="11.7109375" bestFit="1" customWidth="1"/>
  </cols>
  <sheetData>
    <row r="2" spans="1:11" ht="18.75">
      <c r="B2" s="51" t="s">
        <v>65</v>
      </c>
      <c r="E2" s="50" t="s">
        <v>80</v>
      </c>
    </row>
    <row r="4" spans="1:11" ht="30" customHeight="1">
      <c r="B4" s="152" t="s">
        <v>81</v>
      </c>
      <c r="C4" s="152"/>
      <c r="D4" s="152"/>
      <c r="E4" s="152"/>
      <c r="F4" s="152"/>
      <c r="G4" s="152"/>
      <c r="H4" s="152"/>
      <c r="I4" s="152"/>
      <c r="J4" s="152"/>
      <c r="K4" s="152"/>
    </row>
    <row r="5" spans="1:11" ht="15" customHeight="1">
      <c r="B5" s="149" t="s">
        <v>15</v>
      </c>
      <c r="C5" s="149"/>
      <c r="D5" s="149"/>
    </row>
    <row r="6" spans="1:11" ht="50.1" customHeight="1">
      <c r="B6" s="157" t="s">
        <v>16</v>
      </c>
      <c r="C6" s="158"/>
      <c r="D6" s="59" t="s">
        <v>78</v>
      </c>
      <c r="E6" s="60" t="s">
        <v>82</v>
      </c>
      <c r="F6" s="53" t="s">
        <v>23</v>
      </c>
      <c r="G6" s="53" t="s">
        <v>24</v>
      </c>
      <c r="I6" s="60" t="s">
        <v>83</v>
      </c>
      <c r="J6" s="53" t="s">
        <v>25</v>
      </c>
      <c r="K6" s="53" t="s">
        <v>26</v>
      </c>
    </row>
    <row r="7" spans="1:11" s="1" customFormat="1" ht="21.95" customHeight="1">
      <c r="B7" s="159" t="s">
        <v>17</v>
      </c>
      <c r="C7" s="160"/>
      <c r="D7" s="61">
        <f>+D8+D9</f>
        <v>580521670.92000008</v>
      </c>
      <c r="E7" s="61">
        <f>+E8+E9</f>
        <v>558646638.80999994</v>
      </c>
      <c r="F7" s="71">
        <f t="shared" ref="F7:F15" si="0">+D7-E7</f>
        <v>21875032.110000134</v>
      </c>
      <c r="G7" s="55">
        <f t="shared" ref="G7:G15" si="1">+IFERROR(F7/E7*100,0)</f>
        <v>3.915718916092862</v>
      </c>
      <c r="H7" s="63"/>
      <c r="I7" s="61">
        <f>+I8+I9</f>
        <v>447141561.94000006</v>
      </c>
      <c r="J7" s="61">
        <f>+J8+J9</f>
        <v>133380108.97999999</v>
      </c>
      <c r="K7" s="62">
        <f>+J7/I7*100</f>
        <v>29.829503748501391</v>
      </c>
    </row>
    <row r="8" spans="1:11" s="1" customFormat="1" ht="21.95" customHeight="1">
      <c r="B8" s="72"/>
      <c r="C8" s="57" t="s">
        <v>66</v>
      </c>
      <c r="D8" s="73">
        <v>185927603.25</v>
      </c>
      <c r="E8" s="74">
        <v>169732900</v>
      </c>
      <c r="F8" s="75">
        <f t="shared" si="0"/>
        <v>16194703.25</v>
      </c>
      <c r="G8" s="64">
        <f t="shared" si="1"/>
        <v>9.5412870751633889</v>
      </c>
      <c r="H8" s="64"/>
      <c r="I8" s="74">
        <v>132894278.28</v>
      </c>
      <c r="J8" s="74">
        <f t="shared" ref="J8:J16" si="2">+D8-I8</f>
        <v>53033324.969999999</v>
      </c>
      <c r="K8" s="64">
        <f t="shared" ref="K8:K18" si="3">+J8/I8*100</f>
        <v>39.906402033548858</v>
      </c>
    </row>
    <row r="9" spans="1:11" s="1" customFormat="1" ht="21.95" customHeight="1">
      <c r="B9" s="72"/>
      <c r="C9" s="57" t="s">
        <v>67</v>
      </c>
      <c r="D9" s="73">
        <v>394594067.67000002</v>
      </c>
      <c r="E9" s="74">
        <v>388913738.81</v>
      </c>
      <c r="F9" s="75">
        <f t="shared" si="0"/>
        <v>5680328.8600000143</v>
      </c>
      <c r="G9" s="65">
        <f t="shared" si="1"/>
        <v>1.4605626629135577</v>
      </c>
      <c r="H9" s="65"/>
      <c r="I9" s="74">
        <v>314247283.66000003</v>
      </c>
      <c r="J9" s="74">
        <f t="shared" si="2"/>
        <v>80346784.00999999</v>
      </c>
      <c r="K9" s="65">
        <f t="shared" si="3"/>
        <v>25.568012259075317</v>
      </c>
    </row>
    <row r="10" spans="1:11" s="1" customFormat="1" ht="21.95" customHeight="1">
      <c r="B10" s="159" t="s">
        <v>18</v>
      </c>
      <c r="C10" s="160"/>
      <c r="D10" s="61">
        <v>60702086.640000001</v>
      </c>
      <c r="E10" s="61">
        <v>57476178.490000002</v>
      </c>
      <c r="F10" s="71">
        <f t="shared" si="0"/>
        <v>3225908.1499999985</v>
      </c>
      <c r="G10" s="55">
        <f t="shared" si="1"/>
        <v>5.6126002715390317</v>
      </c>
      <c r="H10" s="66"/>
      <c r="I10" s="61">
        <v>25406114.300000001</v>
      </c>
      <c r="J10" s="61">
        <f t="shared" si="2"/>
        <v>35295972.340000004</v>
      </c>
      <c r="K10" s="62">
        <f t="shared" si="3"/>
        <v>138.92707843166713</v>
      </c>
    </row>
    <row r="11" spans="1:11" s="1" customFormat="1" ht="21.95" customHeight="1">
      <c r="B11" s="153" t="s">
        <v>19</v>
      </c>
      <c r="C11" s="154"/>
      <c r="D11" s="76">
        <v>74189763.090000004</v>
      </c>
      <c r="E11" s="77">
        <v>86745510.280000001</v>
      </c>
      <c r="F11" s="77">
        <f t="shared" si="0"/>
        <v>-12555747.189999998</v>
      </c>
      <c r="G11" s="67">
        <f t="shared" si="1"/>
        <v>-14.474232902051238</v>
      </c>
      <c r="H11" s="67"/>
      <c r="I11" s="78">
        <v>149107842.90000001</v>
      </c>
      <c r="J11" s="77">
        <f t="shared" si="2"/>
        <v>-74918079.810000002</v>
      </c>
      <c r="K11" s="67">
        <f t="shared" si="3"/>
        <v>-50.244224819377358</v>
      </c>
    </row>
    <row r="12" spans="1:11" s="1" customFormat="1" ht="21.95" customHeight="1">
      <c r="B12" s="159" t="s">
        <v>20</v>
      </c>
      <c r="C12" s="160"/>
      <c r="D12" s="61">
        <v>44254413.689999998</v>
      </c>
      <c r="E12" s="61">
        <v>53642501.25</v>
      </c>
      <c r="F12" s="79">
        <f t="shared" si="0"/>
        <v>-9388087.5600000024</v>
      </c>
      <c r="G12" s="62">
        <f t="shared" si="1"/>
        <v>-17.50121142980819</v>
      </c>
      <c r="H12" s="67"/>
      <c r="I12" s="61">
        <v>49979185.259999998</v>
      </c>
      <c r="J12" s="71">
        <f t="shared" si="2"/>
        <v>-5724771.5700000003</v>
      </c>
      <c r="K12" s="62">
        <f t="shared" si="3"/>
        <v>-11.454311510319327</v>
      </c>
    </row>
    <row r="13" spans="1:11" s="1" customFormat="1" ht="21.95" customHeight="1">
      <c r="B13" s="153" t="s">
        <v>21</v>
      </c>
      <c r="C13" s="154"/>
      <c r="D13" s="76">
        <v>0</v>
      </c>
      <c r="E13" s="77">
        <v>30021.1</v>
      </c>
      <c r="F13" s="78">
        <f t="shared" si="0"/>
        <v>-30021.1</v>
      </c>
      <c r="G13" s="68">
        <f t="shared" si="1"/>
        <v>-100</v>
      </c>
      <c r="H13" s="67"/>
      <c r="I13" s="78">
        <v>52035.23</v>
      </c>
      <c r="J13" s="77">
        <f t="shared" si="2"/>
        <v>-52035.23</v>
      </c>
      <c r="K13" s="68">
        <f t="shared" si="3"/>
        <v>-100</v>
      </c>
    </row>
    <row r="14" spans="1:11" s="1" customFormat="1" ht="21.95" customHeight="1">
      <c r="B14" s="155" t="s">
        <v>9</v>
      </c>
      <c r="C14" s="156"/>
      <c r="D14" s="81">
        <f>+D7+D10+D11+D12+D13</f>
        <v>759667934.34000015</v>
      </c>
      <c r="E14" s="81">
        <f>+E7+E10+E11+E12+E13</f>
        <v>756540849.92999995</v>
      </c>
      <c r="F14" s="82">
        <f t="shared" si="0"/>
        <v>3127084.410000205</v>
      </c>
      <c r="G14" s="93">
        <f t="shared" si="1"/>
        <v>0.41333979656082587</v>
      </c>
      <c r="H14" s="67"/>
      <c r="I14" s="83">
        <f>+I7+I10+I11+I12+I13</f>
        <v>671686739.63000011</v>
      </c>
      <c r="J14" s="81">
        <f t="shared" si="2"/>
        <v>87981194.710000038</v>
      </c>
      <c r="K14" s="93">
        <f t="shared" si="3"/>
        <v>13.098545723630728</v>
      </c>
    </row>
    <row r="15" spans="1:11" s="1" customFormat="1" ht="21.95" customHeight="1">
      <c r="B15" s="153" t="s">
        <v>22</v>
      </c>
      <c r="C15" s="154"/>
      <c r="D15" s="84">
        <f>+D16+D17+D18</f>
        <v>102050876.64</v>
      </c>
      <c r="E15" s="84">
        <f>+E16+E17+E18</f>
        <v>58839453.640000008</v>
      </c>
      <c r="F15" s="77">
        <f t="shared" si="0"/>
        <v>43211422.999999993</v>
      </c>
      <c r="G15" s="67">
        <f t="shared" si="1"/>
        <v>73.439538144562533</v>
      </c>
      <c r="H15" s="69"/>
      <c r="I15" s="84">
        <v>102215462.67999999</v>
      </c>
      <c r="J15" s="77">
        <f t="shared" si="2"/>
        <v>-164586.03999999166</v>
      </c>
      <c r="K15" s="67">
        <f t="shared" si="3"/>
        <v>-0.16101873012623499</v>
      </c>
    </row>
    <row r="16" spans="1:11" s="1" customFormat="1" ht="21.95" customHeight="1">
      <c r="A16" s="99"/>
      <c r="B16" s="96"/>
      <c r="C16" s="24" t="s">
        <v>27</v>
      </c>
      <c r="D16" s="73">
        <v>85727116.260000005</v>
      </c>
      <c r="E16" s="74">
        <v>39635996.870000005</v>
      </c>
      <c r="F16" s="75">
        <f t="shared" ref="F16:F18" si="4">+D16-E16</f>
        <v>46091119.390000001</v>
      </c>
      <c r="G16" s="64">
        <f t="shared" ref="G16:G18" si="5">+IFERROR(F16/E16*100,0)</f>
        <v>116.28601026781742</v>
      </c>
      <c r="H16" s="67"/>
      <c r="I16" s="74"/>
      <c r="J16" s="75">
        <f t="shared" si="2"/>
        <v>85727116.260000005</v>
      </c>
      <c r="K16" s="64" t="e">
        <f t="shared" si="3"/>
        <v>#DIV/0!</v>
      </c>
    </row>
    <row r="17" spans="1:12" s="1" customFormat="1" ht="21.95" customHeight="1">
      <c r="A17" s="99"/>
      <c r="B17" s="97"/>
      <c r="C17" s="24" t="s">
        <v>28</v>
      </c>
      <c r="D17" s="85">
        <v>8080453.3899999997</v>
      </c>
      <c r="E17" s="86">
        <v>9564812.4800000004</v>
      </c>
      <c r="F17" s="75">
        <f t="shared" si="4"/>
        <v>-1484359.0900000008</v>
      </c>
      <c r="G17" s="64">
        <f t="shared" si="5"/>
        <v>-15.518956520096886</v>
      </c>
      <c r="H17" s="67"/>
      <c r="I17" s="86"/>
      <c r="J17" s="75">
        <f t="shared" ref="J17:J18" si="6">+D17-I17</f>
        <v>8080453.3899999997</v>
      </c>
      <c r="K17" s="64" t="e">
        <f t="shared" si="3"/>
        <v>#DIV/0!</v>
      </c>
    </row>
    <row r="18" spans="1:12" s="1" customFormat="1" ht="21.95" customHeight="1">
      <c r="A18" s="99"/>
      <c r="B18" s="98"/>
      <c r="C18" s="24" t="s">
        <v>29</v>
      </c>
      <c r="D18" s="87">
        <v>8243306.9900000002</v>
      </c>
      <c r="E18" s="74">
        <v>9638644.2899999991</v>
      </c>
      <c r="F18" s="75">
        <f t="shared" si="4"/>
        <v>-1395337.2999999989</v>
      </c>
      <c r="G18" s="64">
        <f t="shared" si="5"/>
        <v>-14.476489203441693</v>
      </c>
      <c r="H18" s="67"/>
      <c r="I18" s="88"/>
      <c r="J18" s="75">
        <f t="shared" si="6"/>
        <v>8243306.9900000002</v>
      </c>
      <c r="K18" s="64" t="e">
        <f t="shared" si="3"/>
        <v>#DIV/0!</v>
      </c>
    </row>
    <row r="19" spans="1:12" s="1" customFormat="1" ht="35.1" customHeight="1">
      <c r="A19" s="99"/>
      <c r="B19" s="150" t="s">
        <v>30</v>
      </c>
      <c r="C19" s="151"/>
      <c r="D19" s="89">
        <f>+D14+D15</f>
        <v>861718810.98000014</v>
      </c>
      <c r="E19" s="89">
        <f>+E14+E15</f>
        <v>815380303.56999993</v>
      </c>
      <c r="F19" s="91">
        <f>+F14+F15</f>
        <v>46338507.410000198</v>
      </c>
      <c r="G19" s="94">
        <f>+IFERROR(F19/E19*100,0)</f>
        <v>5.6830545460952582</v>
      </c>
      <c r="H19" s="67"/>
      <c r="I19" s="91">
        <f>+I14+I15</f>
        <v>773902202.31000006</v>
      </c>
      <c r="J19" s="92">
        <f>+J14+J15</f>
        <v>87816608.670000046</v>
      </c>
      <c r="K19" s="94">
        <f t="shared" ref="K19" si="7">+J19/I19*100</f>
        <v>11.347248839437153</v>
      </c>
      <c r="L19" s="90"/>
    </row>
    <row r="20" spans="1:12">
      <c r="B20" s="11"/>
      <c r="C20" s="11"/>
      <c r="D20" s="11"/>
      <c r="E20" s="11"/>
      <c r="G20" s="11"/>
      <c r="H20" s="19"/>
      <c r="K20" s="11"/>
    </row>
  </sheetData>
  <mergeCells count="11">
    <mergeCell ref="B19:C19"/>
    <mergeCell ref="B4:K4"/>
    <mergeCell ref="B13:C13"/>
    <mergeCell ref="B14:C14"/>
    <mergeCell ref="B15:C15"/>
    <mergeCell ref="B6:C6"/>
    <mergeCell ref="B7:C7"/>
    <mergeCell ref="B10:C10"/>
    <mergeCell ref="B11:C11"/>
    <mergeCell ref="B12:C12"/>
    <mergeCell ref="B5:D5"/>
  </mergeCells>
  <conditionalFormatting sqref="H7">
    <cfRule type="cellIs" dxfId="66" priority="45" stopIfTrue="1" operator="lessThan">
      <formula>0</formula>
    </cfRule>
  </conditionalFormatting>
  <conditionalFormatting sqref="G8:H9">
    <cfRule type="cellIs" dxfId="65" priority="41" stopIfTrue="1" operator="lessThan">
      <formula>0</formula>
    </cfRule>
  </conditionalFormatting>
  <conditionalFormatting sqref="K19">
    <cfRule type="cellIs" dxfId="64" priority="36" stopIfTrue="1" operator="lessThan">
      <formula>0</formula>
    </cfRule>
  </conditionalFormatting>
  <conditionalFormatting sqref="G11:H11 H10 G13:H15 H12:H14">
    <cfRule type="cellIs" dxfId="63" priority="39" stopIfTrue="1" operator="lessThan">
      <formula>0</formula>
    </cfRule>
  </conditionalFormatting>
  <conditionalFormatting sqref="G16:G18">
    <cfRule type="cellIs" dxfId="62" priority="22" stopIfTrue="1" operator="lessThan">
      <formula>0</formula>
    </cfRule>
  </conditionalFormatting>
  <conditionalFormatting sqref="G19">
    <cfRule type="cellIs" dxfId="61" priority="37" stopIfTrue="1" operator="lessThan">
      <formula>0</formula>
    </cfRule>
  </conditionalFormatting>
  <conditionalFormatting sqref="K8:K9">
    <cfRule type="cellIs" dxfId="60" priority="34" stopIfTrue="1" operator="lessThan">
      <formula>0</formula>
    </cfRule>
  </conditionalFormatting>
  <conditionalFormatting sqref="K11 K13:K15">
    <cfRule type="cellIs" dxfId="59" priority="33" stopIfTrue="1" operator="lessThan">
      <formula>0</formula>
    </cfRule>
  </conditionalFormatting>
  <conditionalFormatting sqref="K16:K18">
    <cfRule type="cellIs" dxfId="58" priority="21" stopIfTrue="1" operator="lessThan">
      <formula>0</formula>
    </cfRule>
  </conditionalFormatting>
  <conditionalFormatting sqref="B7">
    <cfRule type="cellIs" dxfId="57" priority="20" stopIfTrue="1" operator="lessThan">
      <formula>0</formula>
    </cfRule>
  </conditionalFormatting>
  <conditionalFormatting sqref="H16:H19">
    <cfRule type="cellIs" dxfId="56" priority="2" stopIfTrue="1" operator="lessThan">
      <formula>0</formula>
    </cfRule>
  </conditionalFormatting>
  <conditionalFormatting sqref="E7">
    <cfRule type="cellIs" dxfId="55" priority="18" stopIfTrue="1" operator="lessThan">
      <formula>0</formula>
    </cfRule>
  </conditionalFormatting>
  <conditionalFormatting sqref="I7:J7">
    <cfRule type="cellIs" dxfId="54" priority="16" stopIfTrue="1" operator="lessThan">
      <formula>0</formula>
    </cfRule>
  </conditionalFormatting>
  <conditionalFormatting sqref="G7">
    <cfRule type="cellIs" dxfId="53" priority="15" stopIfTrue="1" operator="lessThan">
      <formula>0</formula>
    </cfRule>
  </conditionalFormatting>
  <conditionalFormatting sqref="K7">
    <cfRule type="cellIs" dxfId="52" priority="14" stopIfTrue="1" operator="lessThan">
      <formula>0</formula>
    </cfRule>
  </conditionalFormatting>
  <conditionalFormatting sqref="B10">
    <cfRule type="cellIs" dxfId="51" priority="13" stopIfTrue="1" operator="lessThan">
      <formula>0</formula>
    </cfRule>
  </conditionalFormatting>
  <conditionalFormatting sqref="D10:E10">
    <cfRule type="cellIs" dxfId="50" priority="12" stopIfTrue="1" operator="lessThan">
      <formula>0</formula>
    </cfRule>
  </conditionalFormatting>
  <conditionalFormatting sqref="I10:J10">
    <cfRule type="cellIs" dxfId="49" priority="11" stopIfTrue="1" operator="lessThan">
      <formula>0</formula>
    </cfRule>
  </conditionalFormatting>
  <conditionalFormatting sqref="K10">
    <cfRule type="cellIs" dxfId="48" priority="10" stopIfTrue="1" operator="lessThan">
      <formula>0</formula>
    </cfRule>
  </conditionalFormatting>
  <conditionalFormatting sqref="G10">
    <cfRule type="cellIs" dxfId="47" priority="9" stopIfTrue="1" operator="lessThan">
      <formula>0</formula>
    </cfRule>
  </conditionalFormatting>
  <conditionalFormatting sqref="B12">
    <cfRule type="cellIs" dxfId="46" priority="8" stopIfTrue="1" operator="lessThan">
      <formula>0</formula>
    </cfRule>
  </conditionalFormatting>
  <conditionalFormatting sqref="D12:E12">
    <cfRule type="cellIs" dxfId="45" priority="7" stopIfTrue="1" operator="lessThan">
      <formula>0</formula>
    </cfRule>
  </conditionalFormatting>
  <conditionalFormatting sqref="G12">
    <cfRule type="cellIs" dxfId="44" priority="5" stopIfTrue="1" operator="lessThan">
      <formula>0</formula>
    </cfRule>
  </conditionalFormatting>
  <conditionalFormatting sqref="I12">
    <cfRule type="cellIs" dxfId="43" priority="4" stopIfTrue="1" operator="lessThan">
      <formula>0</formula>
    </cfRule>
  </conditionalFormatting>
  <conditionalFormatting sqref="K12">
    <cfRule type="cellIs" dxfId="42" priority="3" stopIfTrue="1" operator="lessThan">
      <formula>0</formula>
    </cfRule>
  </conditionalFormatting>
  <conditionalFormatting sqref="D7">
    <cfRule type="cellIs" dxfId="41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0"/>
  <sheetViews>
    <sheetView showGridLines="0" zoomScale="115" zoomScaleNormal="115" workbookViewId="0">
      <selection activeCell="J17" sqref="J17"/>
    </sheetView>
  </sheetViews>
  <sheetFormatPr baseColWidth="10" defaultRowHeight="15"/>
  <cols>
    <col min="1" max="1" width="1.7109375" customWidth="1"/>
    <col min="2" max="2" width="3.7109375" customWidth="1"/>
    <col min="3" max="3" width="36.7109375" customWidth="1"/>
    <col min="4" max="6" width="20.7109375" customWidth="1"/>
    <col min="7" max="7" width="11.7109375" customWidth="1"/>
  </cols>
  <sheetData>
    <row r="2" spans="2:7" ht="18.75">
      <c r="B2" s="51" t="s">
        <v>65</v>
      </c>
      <c r="D2" s="50" t="s">
        <v>80</v>
      </c>
    </row>
    <row r="5" spans="2:7" ht="30" customHeight="1">
      <c r="C5" s="148" t="s">
        <v>86</v>
      </c>
      <c r="D5" s="148"/>
      <c r="E5" s="148"/>
      <c r="F5" s="148"/>
      <c r="G5" s="148"/>
    </row>
    <row r="6" spans="2:7" ht="15" customHeight="1">
      <c r="C6" s="7"/>
      <c r="D6" s="161" t="s">
        <v>15</v>
      </c>
      <c r="E6" s="161"/>
      <c r="F6" s="161"/>
      <c r="G6" s="161"/>
    </row>
    <row r="7" spans="2:7" ht="50.1" customHeight="1">
      <c r="B7" s="157" t="s">
        <v>16</v>
      </c>
      <c r="C7" s="158"/>
      <c r="D7" s="59" t="s">
        <v>84</v>
      </c>
      <c r="E7" s="59" t="s">
        <v>85</v>
      </c>
      <c r="F7" s="53" t="s">
        <v>63</v>
      </c>
      <c r="G7" s="53" t="s">
        <v>64</v>
      </c>
    </row>
    <row r="8" spans="2:7" ht="21.95" customHeight="1">
      <c r="B8" s="159" t="s">
        <v>17</v>
      </c>
      <c r="C8" s="160"/>
      <c r="D8" s="61">
        <f>+D9+D10</f>
        <v>2304663155.4000001</v>
      </c>
      <c r="E8" s="61">
        <f>+E9+E10</f>
        <v>1700668476.79</v>
      </c>
      <c r="F8" s="71">
        <f t="shared" ref="F8:F19" si="0">+D8-E8</f>
        <v>603994678.61000013</v>
      </c>
      <c r="G8" s="62">
        <f t="shared" ref="G8:G20" si="1">+IFERROR(F8/E8*100,0)</f>
        <v>35.515133422713632</v>
      </c>
    </row>
    <row r="9" spans="2:7" ht="21.95" customHeight="1">
      <c r="B9" s="9"/>
      <c r="C9" s="26" t="s">
        <v>66</v>
      </c>
      <c r="D9" s="101">
        <v>712687573.78999996</v>
      </c>
      <c r="E9" s="101">
        <v>516858080.91999996</v>
      </c>
      <c r="F9" s="102">
        <f t="shared" si="0"/>
        <v>195829492.87</v>
      </c>
      <c r="G9" s="10">
        <f t="shared" si="1"/>
        <v>37.888445609948931</v>
      </c>
    </row>
    <row r="10" spans="2:7" ht="21.95" customHeight="1">
      <c r="B10" s="9"/>
      <c r="C10" s="26" t="s">
        <v>67</v>
      </c>
      <c r="D10" s="101">
        <v>1591975581.6100001</v>
      </c>
      <c r="E10" s="101">
        <v>1183810395.8700001</v>
      </c>
      <c r="F10" s="102">
        <f t="shared" si="0"/>
        <v>408165185.74000001</v>
      </c>
      <c r="G10" s="12">
        <f t="shared" si="1"/>
        <v>34.478932366532675</v>
      </c>
    </row>
    <row r="11" spans="2:7" ht="21.95" customHeight="1">
      <c r="B11" s="159" t="s">
        <v>18</v>
      </c>
      <c r="C11" s="160"/>
      <c r="D11" s="61">
        <v>225088488.02000001</v>
      </c>
      <c r="E11" s="61">
        <v>210280994.99000001</v>
      </c>
      <c r="F11" s="71">
        <f t="shared" si="0"/>
        <v>14807493.030000001</v>
      </c>
      <c r="G11" s="62">
        <f t="shared" si="1"/>
        <v>7.0417647732284028</v>
      </c>
    </row>
    <row r="12" spans="2:7" ht="21.95" customHeight="1">
      <c r="B12" s="153" t="s">
        <v>19</v>
      </c>
      <c r="C12" s="154"/>
      <c r="D12" s="76">
        <v>257048819.13</v>
      </c>
      <c r="E12" s="77">
        <v>309571174.64999998</v>
      </c>
      <c r="F12" s="77">
        <f t="shared" si="0"/>
        <v>-52522355.519999981</v>
      </c>
      <c r="G12" s="67">
        <f t="shared" si="1"/>
        <v>-16.966164753350039</v>
      </c>
    </row>
    <row r="13" spans="2:7" ht="21.95" customHeight="1">
      <c r="B13" s="159" t="s">
        <v>20</v>
      </c>
      <c r="C13" s="160"/>
      <c r="D13" s="61">
        <v>219853899.44999999</v>
      </c>
      <c r="E13" s="61">
        <v>209474714.78</v>
      </c>
      <c r="F13" s="79">
        <f t="shared" si="0"/>
        <v>10379184.669999987</v>
      </c>
      <c r="G13" s="62">
        <f t="shared" si="1"/>
        <v>4.9548627770662845</v>
      </c>
    </row>
    <row r="14" spans="2:7" ht="21.95" customHeight="1">
      <c r="B14" s="153" t="s">
        <v>21</v>
      </c>
      <c r="C14" s="154"/>
      <c r="D14" s="103">
        <v>72671.22</v>
      </c>
      <c r="E14" s="103">
        <v>169612.16</v>
      </c>
      <c r="F14" s="104">
        <f t="shared" si="0"/>
        <v>-96940.94</v>
      </c>
      <c r="G14" s="13">
        <f t="shared" si="1"/>
        <v>-57.154475245171099</v>
      </c>
    </row>
    <row r="15" spans="2:7" ht="21.95" customHeight="1">
      <c r="B15" s="155" t="s">
        <v>9</v>
      </c>
      <c r="C15" s="156"/>
      <c r="D15" s="80">
        <f>+D8+D11+D12+D13+D14</f>
        <v>3006727033.2199998</v>
      </c>
      <c r="E15" s="81">
        <f>+E8+E11+E12+E13+E14</f>
        <v>2430164973.3699999</v>
      </c>
      <c r="F15" s="82">
        <f t="shared" si="0"/>
        <v>576562059.8499999</v>
      </c>
      <c r="G15" s="93">
        <f t="shared" si="1"/>
        <v>23.725223026750317</v>
      </c>
    </row>
    <row r="16" spans="2:7" ht="21.95" customHeight="1">
      <c r="B16" s="153" t="s">
        <v>22</v>
      </c>
      <c r="C16" s="154"/>
      <c r="D16" s="103">
        <f>+D17+D18+D19</f>
        <v>386462904.34000003</v>
      </c>
      <c r="E16" s="103">
        <f>+E17+E18+E19</f>
        <v>361817593.59000003</v>
      </c>
      <c r="F16" s="103">
        <f t="shared" si="0"/>
        <v>24645310.75</v>
      </c>
      <c r="G16" s="8">
        <f t="shared" si="1"/>
        <v>6.8115291203686645</v>
      </c>
    </row>
    <row r="17" spans="1:7" ht="21.95" customHeight="1">
      <c r="A17" s="113"/>
      <c r="B17" s="110"/>
      <c r="C17" s="23" t="s">
        <v>27</v>
      </c>
      <c r="D17" s="101">
        <v>316718567.05000001</v>
      </c>
      <c r="E17" s="101">
        <v>288145671</v>
      </c>
      <c r="F17" s="102">
        <f t="shared" si="0"/>
        <v>28572896.050000012</v>
      </c>
      <c r="G17" s="10">
        <f t="shared" si="1"/>
        <v>9.9161288631679678</v>
      </c>
    </row>
    <row r="18" spans="1:7" ht="21.95" customHeight="1">
      <c r="A18" s="113"/>
      <c r="B18" s="111"/>
      <c r="C18" s="23" t="s">
        <v>28</v>
      </c>
      <c r="D18" s="105">
        <v>41345956.850000001</v>
      </c>
      <c r="E18" s="105">
        <v>39275125.43</v>
      </c>
      <c r="F18" s="102">
        <f t="shared" si="0"/>
        <v>2070831.4200000018</v>
      </c>
      <c r="G18" s="12">
        <f t="shared" si="1"/>
        <v>5.2726284062181845</v>
      </c>
    </row>
    <row r="19" spans="1:7" ht="21.95" customHeight="1">
      <c r="A19" s="113"/>
      <c r="B19" s="112"/>
      <c r="C19" s="25" t="s">
        <v>29</v>
      </c>
      <c r="D19" s="106">
        <v>28398380.440000001</v>
      </c>
      <c r="E19" s="106">
        <v>34396797.159999996</v>
      </c>
      <c r="F19" s="102">
        <f t="shared" si="0"/>
        <v>-5998416.7199999951</v>
      </c>
      <c r="G19" s="12">
        <f t="shared" si="1"/>
        <v>-17.43888156823958</v>
      </c>
    </row>
    <row r="20" spans="1:7" ht="35.1" customHeight="1">
      <c r="A20" s="113"/>
      <c r="B20" s="162" t="s">
        <v>30</v>
      </c>
      <c r="C20" s="151"/>
      <c r="D20" s="20">
        <f>+D15+D16</f>
        <v>3393189937.5599999</v>
      </c>
      <c r="E20" s="21">
        <f>+E15+E16</f>
        <v>2791982566.96</v>
      </c>
      <c r="F20" s="20">
        <f>+F15+F16</f>
        <v>601207370.5999999</v>
      </c>
      <c r="G20" s="100">
        <f t="shared" si="1"/>
        <v>21.533349732001149</v>
      </c>
    </row>
  </sheetData>
  <mergeCells count="11">
    <mergeCell ref="D6:G6"/>
    <mergeCell ref="B20:C20"/>
    <mergeCell ref="C5:G5"/>
    <mergeCell ref="B11:C11"/>
    <mergeCell ref="B12:C12"/>
    <mergeCell ref="B13:C13"/>
    <mergeCell ref="B16:C16"/>
    <mergeCell ref="B14:C14"/>
    <mergeCell ref="B15:C15"/>
    <mergeCell ref="B7:C7"/>
    <mergeCell ref="B8:C8"/>
  </mergeCells>
  <conditionalFormatting sqref="G9:G10">
    <cfRule type="cellIs" dxfId="40" priority="17" stopIfTrue="1" operator="lessThan">
      <formula>0</formula>
    </cfRule>
  </conditionalFormatting>
  <conditionalFormatting sqref="G14 G16">
    <cfRule type="cellIs" dxfId="39" priority="16" stopIfTrue="1" operator="lessThan">
      <formula>0</formula>
    </cfRule>
  </conditionalFormatting>
  <conditionalFormatting sqref="G20">
    <cfRule type="cellIs" dxfId="38" priority="15" stopIfTrue="1" operator="lessThan">
      <formula>0</formula>
    </cfRule>
  </conditionalFormatting>
  <conditionalFormatting sqref="G17:G18">
    <cfRule type="cellIs" dxfId="37" priority="14" stopIfTrue="1" operator="lessThan">
      <formula>0</formula>
    </cfRule>
  </conditionalFormatting>
  <conditionalFormatting sqref="G19">
    <cfRule type="cellIs" dxfId="36" priority="13" stopIfTrue="1" operator="lessThan">
      <formula>0</formula>
    </cfRule>
  </conditionalFormatting>
  <conditionalFormatting sqref="B8">
    <cfRule type="cellIs" dxfId="35" priority="12" stopIfTrue="1" operator="lessThan">
      <formula>0</formula>
    </cfRule>
  </conditionalFormatting>
  <conditionalFormatting sqref="D8">
    <cfRule type="cellIs" dxfId="34" priority="11" stopIfTrue="1" operator="lessThan">
      <formula>0</formula>
    </cfRule>
  </conditionalFormatting>
  <conditionalFormatting sqref="E8">
    <cfRule type="cellIs" dxfId="33" priority="10" stopIfTrue="1" operator="lessThan">
      <formula>0</formula>
    </cfRule>
  </conditionalFormatting>
  <conditionalFormatting sqref="G8">
    <cfRule type="cellIs" dxfId="32" priority="9" stopIfTrue="1" operator="lessThan">
      <formula>0</formula>
    </cfRule>
  </conditionalFormatting>
  <conditionalFormatting sqref="B11">
    <cfRule type="cellIs" dxfId="31" priority="8" stopIfTrue="1" operator="lessThan">
      <formula>0</formula>
    </cfRule>
  </conditionalFormatting>
  <conditionalFormatting sqref="D11:E11">
    <cfRule type="cellIs" dxfId="30" priority="7" stopIfTrue="1" operator="lessThan">
      <formula>0</formula>
    </cfRule>
  </conditionalFormatting>
  <conditionalFormatting sqref="G11">
    <cfRule type="cellIs" dxfId="29" priority="6" stopIfTrue="1" operator="lessThan">
      <formula>0</formula>
    </cfRule>
  </conditionalFormatting>
  <conditionalFormatting sqref="G12">
    <cfRule type="cellIs" dxfId="28" priority="5" stopIfTrue="1" operator="lessThan">
      <formula>0</formula>
    </cfRule>
  </conditionalFormatting>
  <conditionalFormatting sqref="G15">
    <cfRule type="cellIs" dxfId="27" priority="1" stopIfTrue="1" operator="lessThan">
      <formula>0</formula>
    </cfRule>
  </conditionalFormatting>
  <conditionalFormatting sqref="B13">
    <cfRule type="cellIs" dxfId="26" priority="4" stopIfTrue="1" operator="lessThan">
      <formula>0</formula>
    </cfRule>
  </conditionalFormatting>
  <conditionalFormatting sqref="D13:E13">
    <cfRule type="cellIs" dxfId="25" priority="3" stopIfTrue="1" operator="lessThan">
      <formula>0</formula>
    </cfRule>
  </conditionalFormatting>
  <conditionalFormatting sqref="G13">
    <cfRule type="cellIs" dxfId="24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22"/>
  <sheetViews>
    <sheetView showGridLines="0" zoomScale="110" zoomScaleNormal="110" workbookViewId="0">
      <selection activeCell="F27" sqref="F27"/>
    </sheetView>
  </sheetViews>
  <sheetFormatPr baseColWidth="10" defaultRowHeight="15"/>
  <cols>
    <col min="1" max="1" width="1.7109375" customWidth="1"/>
    <col min="2" max="2" width="15.85546875" customWidth="1"/>
    <col min="3" max="3" width="20.7109375" customWidth="1"/>
    <col min="4" max="4" width="8.85546875" bestFit="1" customWidth="1"/>
    <col min="5" max="5" width="20.7109375" customWidth="1"/>
    <col min="6" max="6" width="8.85546875" bestFit="1" customWidth="1"/>
    <col min="7" max="7" width="20.7109375" customWidth="1"/>
    <col min="8" max="8" width="1.7109375" customWidth="1"/>
    <col min="9" max="9" width="20.7109375" customWidth="1"/>
    <col min="10" max="10" width="8.85546875" bestFit="1" customWidth="1"/>
    <col min="11" max="11" width="20.7109375" customWidth="1"/>
    <col min="12" max="12" width="8.85546875" bestFit="1" customWidth="1"/>
    <col min="13" max="13" width="20.7109375" customWidth="1"/>
    <col min="14" max="14" width="1.7109375" customWidth="1"/>
    <col min="15" max="16" width="16.7109375" customWidth="1"/>
  </cols>
  <sheetData>
    <row r="2" spans="2:18" ht="18.75">
      <c r="B2" s="51" t="s">
        <v>65</v>
      </c>
      <c r="E2" s="50" t="s">
        <v>80</v>
      </c>
    </row>
    <row r="4" spans="2:18" ht="30" customHeight="1">
      <c r="B4" s="148" t="s">
        <v>50</v>
      </c>
      <c r="C4" s="148"/>
      <c r="D4" s="148"/>
      <c r="E4" s="148"/>
      <c r="F4" s="148"/>
      <c r="G4" s="148"/>
      <c r="I4" s="152" t="s">
        <v>53</v>
      </c>
      <c r="J4" s="152"/>
      <c r="K4" s="152"/>
      <c r="L4" s="152"/>
      <c r="M4" s="152"/>
      <c r="O4" s="148" t="s">
        <v>54</v>
      </c>
      <c r="P4" s="148"/>
    </row>
    <row r="5" spans="2:18" ht="15" customHeight="1">
      <c r="C5" s="161" t="s">
        <v>15</v>
      </c>
      <c r="D5" s="161"/>
      <c r="E5" s="161"/>
      <c r="F5" s="161"/>
      <c r="G5" s="161"/>
      <c r="I5" s="161" t="s">
        <v>15</v>
      </c>
      <c r="J5" s="161"/>
      <c r="K5" s="161"/>
      <c r="O5" s="161" t="s">
        <v>55</v>
      </c>
      <c r="P5" s="161"/>
      <c r="Q5" s="7"/>
      <c r="R5" s="7"/>
    </row>
    <row r="6" spans="2:18" ht="49.5" customHeight="1">
      <c r="B6" s="165" t="s">
        <v>1</v>
      </c>
      <c r="C6" s="169" t="s">
        <v>47</v>
      </c>
      <c r="D6" s="170"/>
      <c r="E6" s="169" t="s">
        <v>48</v>
      </c>
      <c r="F6" s="170"/>
      <c r="G6" s="167" t="s">
        <v>49</v>
      </c>
      <c r="I6" s="169" t="s">
        <v>47</v>
      </c>
      <c r="J6" s="170"/>
      <c r="K6" s="169" t="s">
        <v>48</v>
      </c>
      <c r="L6" s="170"/>
      <c r="M6" s="167" t="s">
        <v>49</v>
      </c>
      <c r="O6" s="163" t="s">
        <v>47</v>
      </c>
      <c r="P6" s="163" t="s">
        <v>48</v>
      </c>
    </row>
    <row r="7" spans="2:18" ht="16.5" customHeight="1">
      <c r="B7" s="166"/>
      <c r="C7" s="107" t="s">
        <v>51</v>
      </c>
      <c r="D7" s="107" t="s">
        <v>52</v>
      </c>
      <c r="E7" s="107" t="s">
        <v>51</v>
      </c>
      <c r="F7" s="107" t="s">
        <v>52</v>
      </c>
      <c r="G7" s="168"/>
      <c r="I7" s="107" t="s">
        <v>51</v>
      </c>
      <c r="J7" s="107" t="s">
        <v>52</v>
      </c>
      <c r="K7" s="107" t="s">
        <v>51</v>
      </c>
      <c r="L7" s="107" t="s">
        <v>52</v>
      </c>
      <c r="M7" s="168"/>
      <c r="O7" s="164"/>
      <c r="P7" s="164"/>
    </row>
    <row r="8" spans="2:18" ht="15.75">
      <c r="B8" s="32">
        <v>43831</v>
      </c>
      <c r="C8" s="115">
        <v>188878340.28999999</v>
      </c>
      <c r="D8" s="116">
        <f>+C8/G8*100</f>
        <v>30.178947194195281</v>
      </c>
      <c r="E8" s="115">
        <v>436982923.44</v>
      </c>
      <c r="F8" s="115">
        <f>+E8/G8*100</f>
        <v>69.821052805804712</v>
      </c>
      <c r="G8" s="115">
        <f>+C8+E8</f>
        <v>625861263.73000002</v>
      </c>
      <c r="H8" s="1"/>
      <c r="I8" s="115">
        <v>138525008.41999999</v>
      </c>
      <c r="J8" s="116">
        <f>+I8/M8*100</f>
        <v>31.777486815691102</v>
      </c>
      <c r="K8" s="115">
        <v>297396841.61000001</v>
      </c>
      <c r="L8" s="115">
        <f>+K8/M8*100</f>
        <v>68.222513184308909</v>
      </c>
      <c r="M8" s="115">
        <f>+I8+K8</f>
        <v>435921850.02999997</v>
      </c>
      <c r="N8" s="1"/>
      <c r="O8" s="114">
        <f>+(C8-I8)/I8*100</f>
        <v>36.349632780625107</v>
      </c>
      <c r="P8" s="114">
        <f>+(E8-K8)/K8*100</f>
        <v>46.935966459606945</v>
      </c>
    </row>
    <row r="9" spans="2:18" ht="15.75">
      <c r="B9" s="33">
        <v>43862</v>
      </c>
      <c r="C9" s="108">
        <v>168148729.84999999</v>
      </c>
      <c r="D9" s="108">
        <f t="shared" ref="D9:D11" si="0">+C9/G9*100</f>
        <v>31.159797240590386</v>
      </c>
      <c r="E9" s="108">
        <v>371484851.69</v>
      </c>
      <c r="F9" s="108">
        <f t="shared" ref="F9:F11" si="1">+E9/G9*100</f>
        <v>68.840202759409621</v>
      </c>
      <c r="G9" s="108">
        <f t="shared" ref="G9:G11" si="2">+C9+E9</f>
        <v>539633581.53999996</v>
      </c>
      <c r="H9" s="1"/>
      <c r="I9" s="108">
        <v>125208791.19</v>
      </c>
      <c r="J9" s="108">
        <f t="shared" ref="J9:J11" si="3">+I9/M9*100</f>
        <v>29.727348748152743</v>
      </c>
      <c r="K9" s="108">
        <v>295981784.02999997</v>
      </c>
      <c r="L9" s="108">
        <f t="shared" ref="L9:L11" si="4">+K9/M9*100</f>
        <v>70.272651251847265</v>
      </c>
      <c r="M9" s="108">
        <f t="shared" ref="M9:M11" si="5">+I9+K9</f>
        <v>421190575.21999997</v>
      </c>
      <c r="N9" s="1"/>
      <c r="O9" s="109">
        <f>+(C9-I9)/I9*100</f>
        <v>34.294667532441977</v>
      </c>
      <c r="P9" s="109">
        <f>+(E9-K9)/K9*100</f>
        <v>25.509362985779973</v>
      </c>
    </row>
    <row r="10" spans="2:18" ht="15.75">
      <c r="B10" s="32">
        <v>43891</v>
      </c>
      <c r="C10" s="115">
        <v>169732900</v>
      </c>
      <c r="D10" s="116">
        <f t="shared" si="0"/>
        <v>30.382873216879315</v>
      </c>
      <c r="E10" s="115">
        <v>388913738.81</v>
      </c>
      <c r="F10" s="115">
        <f t="shared" si="1"/>
        <v>69.617126783120696</v>
      </c>
      <c r="G10" s="115">
        <f t="shared" si="2"/>
        <v>558646638.80999994</v>
      </c>
      <c r="H10" s="1"/>
      <c r="I10" s="115">
        <v>120230003.03</v>
      </c>
      <c r="J10" s="116">
        <f t="shared" si="3"/>
        <v>30.329366404168894</v>
      </c>
      <c r="K10" s="115">
        <v>276184486.56999999</v>
      </c>
      <c r="L10" s="115">
        <f t="shared" si="4"/>
        <v>69.670633595831106</v>
      </c>
      <c r="M10" s="115">
        <f t="shared" si="5"/>
        <v>396414489.60000002</v>
      </c>
      <c r="N10" s="1"/>
      <c r="O10" s="114">
        <f>+(C10-I10)/I10*100</f>
        <v>41.173497232340537</v>
      </c>
      <c r="P10" s="114">
        <f>+(E10-K10)/K10*100</f>
        <v>40.816648914647985</v>
      </c>
    </row>
    <row r="11" spans="2:18" ht="15.75">
      <c r="B11" s="32">
        <v>43922</v>
      </c>
      <c r="C11" s="108">
        <v>185927603.25</v>
      </c>
      <c r="D11" s="108">
        <f t="shared" si="0"/>
        <v>32.027676581882872</v>
      </c>
      <c r="E11" s="108">
        <v>394594067.67000002</v>
      </c>
      <c r="F11" s="108">
        <f t="shared" si="1"/>
        <v>67.972323418117114</v>
      </c>
      <c r="G11" s="108">
        <f t="shared" si="2"/>
        <v>580521670.92000008</v>
      </c>
      <c r="H11" s="1"/>
      <c r="I11" s="108">
        <v>132894278.28</v>
      </c>
      <c r="J11" s="108">
        <f t="shared" si="3"/>
        <v>29.720851200549436</v>
      </c>
      <c r="K11" s="108">
        <v>314247283.66000003</v>
      </c>
      <c r="L11" s="108">
        <f t="shared" si="4"/>
        <v>70.279148799450567</v>
      </c>
      <c r="M11" s="108">
        <f t="shared" si="5"/>
        <v>447141561.94000006</v>
      </c>
      <c r="N11" s="1"/>
      <c r="O11" s="109">
        <f>+(C11-I11)/I11*100</f>
        <v>39.906402033548858</v>
      </c>
      <c r="P11" s="109">
        <f>+(E11-K11)/K11*100</f>
        <v>25.568012259075317</v>
      </c>
    </row>
    <row r="12" spans="2:18" ht="15.75">
      <c r="B12" s="32">
        <v>43952</v>
      </c>
      <c r="C12" s="115"/>
      <c r="D12" s="116"/>
      <c r="E12" s="115"/>
      <c r="F12" s="115"/>
      <c r="G12" s="115"/>
      <c r="H12" s="1"/>
      <c r="I12" s="115"/>
      <c r="J12" s="116"/>
      <c r="K12" s="115"/>
      <c r="L12" s="115"/>
      <c r="M12" s="115"/>
      <c r="N12" s="1"/>
      <c r="O12" s="114"/>
      <c r="P12" s="114"/>
    </row>
    <row r="13" spans="2:18" ht="15.75">
      <c r="B13" s="32">
        <v>43983</v>
      </c>
      <c r="C13" s="108"/>
      <c r="D13" s="108"/>
      <c r="E13" s="108"/>
      <c r="F13" s="108"/>
      <c r="G13" s="108"/>
      <c r="H13" s="1"/>
      <c r="I13" s="108"/>
      <c r="J13" s="108"/>
      <c r="K13" s="108"/>
      <c r="L13" s="108"/>
      <c r="M13" s="108"/>
      <c r="N13" s="1"/>
      <c r="O13" s="109"/>
      <c r="P13" s="109"/>
    </row>
    <row r="14" spans="2:18" ht="15.75">
      <c r="B14" s="32">
        <v>44013</v>
      </c>
      <c r="C14" s="115"/>
      <c r="D14" s="116"/>
      <c r="E14" s="115"/>
      <c r="F14" s="115"/>
      <c r="G14" s="115"/>
      <c r="H14" s="1"/>
      <c r="I14" s="115"/>
      <c r="J14" s="116"/>
      <c r="K14" s="115"/>
      <c r="L14" s="115"/>
      <c r="M14" s="115"/>
      <c r="N14" s="1"/>
      <c r="O14" s="114"/>
      <c r="P14" s="114"/>
    </row>
    <row r="15" spans="2:18" ht="15.75">
      <c r="B15" s="32">
        <v>44044</v>
      </c>
      <c r="C15" s="108"/>
      <c r="D15" s="108"/>
      <c r="E15" s="108"/>
      <c r="F15" s="108"/>
      <c r="G15" s="108"/>
      <c r="H15" s="1"/>
      <c r="I15" s="108"/>
      <c r="J15" s="108"/>
      <c r="K15" s="108"/>
      <c r="L15" s="108"/>
      <c r="M15" s="108"/>
      <c r="N15" s="1"/>
      <c r="O15" s="109"/>
      <c r="P15" s="109"/>
    </row>
    <row r="16" spans="2:18" ht="15.75">
      <c r="B16" s="32">
        <v>44075</v>
      </c>
      <c r="C16" s="115"/>
      <c r="D16" s="116"/>
      <c r="E16" s="115"/>
      <c r="F16" s="115"/>
      <c r="G16" s="115"/>
      <c r="H16" s="1"/>
      <c r="I16" s="115"/>
      <c r="J16" s="116"/>
      <c r="K16" s="115"/>
      <c r="L16" s="115"/>
      <c r="M16" s="115"/>
      <c r="N16" s="1"/>
      <c r="O16" s="114"/>
      <c r="P16" s="114"/>
    </row>
    <row r="17" spans="2:16" ht="15.75">
      <c r="B17" s="32">
        <v>44105</v>
      </c>
      <c r="C17" s="108"/>
      <c r="D17" s="108"/>
      <c r="E17" s="108"/>
      <c r="F17" s="108"/>
      <c r="G17" s="108"/>
      <c r="H17" s="1"/>
      <c r="I17" s="108"/>
      <c r="J17" s="108"/>
      <c r="K17" s="108"/>
      <c r="L17" s="108"/>
      <c r="M17" s="108"/>
      <c r="N17" s="1"/>
      <c r="O17" s="109"/>
      <c r="P17" s="109"/>
    </row>
    <row r="18" spans="2:16" ht="15.75">
      <c r="B18" s="32">
        <v>44136</v>
      </c>
      <c r="C18" s="115"/>
      <c r="D18" s="116"/>
      <c r="E18" s="115"/>
      <c r="F18" s="115"/>
      <c r="G18" s="115"/>
      <c r="H18" s="1"/>
      <c r="I18" s="115"/>
      <c r="J18" s="116"/>
      <c r="K18" s="115"/>
      <c r="L18" s="115"/>
      <c r="M18" s="115"/>
      <c r="N18" s="1"/>
      <c r="O18" s="114"/>
      <c r="P18" s="114"/>
    </row>
    <row r="19" spans="2:16" ht="15.75">
      <c r="B19" s="32">
        <v>44166</v>
      </c>
      <c r="C19" s="108"/>
      <c r="D19" s="108"/>
      <c r="E19" s="108"/>
      <c r="F19" s="108"/>
      <c r="G19" s="108"/>
      <c r="H19" s="1"/>
      <c r="I19" s="108"/>
      <c r="J19" s="108"/>
      <c r="K19" s="108"/>
      <c r="L19" s="108"/>
      <c r="M19" s="108"/>
      <c r="N19" s="1"/>
      <c r="O19" s="109"/>
      <c r="P19" s="109"/>
    </row>
    <row r="20" spans="2:16" ht="35.1" customHeight="1">
      <c r="B20" s="34" t="s">
        <v>32</v>
      </c>
      <c r="C20" s="5">
        <f>SUM(C8:C19)</f>
        <v>712687573.38999999</v>
      </c>
      <c r="D20" s="5">
        <f t="shared" ref="D20" si="6">+C20/G20*100</f>
        <v>30.92371967000097</v>
      </c>
      <c r="E20" s="5">
        <f>SUM(E8:E19)</f>
        <v>1591975581.6100001</v>
      </c>
      <c r="F20" s="5">
        <f t="shared" ref="F20" si="7">+E20/G20*100</f>
        <v>69.076280329999022</v>
      </c>
      <c r="G20" s="5">
        <f t="shared" ref="G20" si="8">SUM(G8:G19)</f>
        <v>2304663155</v>
      </c>
      <c r="H20" s="117"/>
      <c r="I20" s="5">
        <f>SUM(I8:I19)</f>
        <v>516858080.91999996</v>
      </c>
      <c r="J20" s="5">
        <f t="shared" ref="J20" si="9">+I20/M20*100</f>
        <v>30.39146594259018</v>
      </c>
      <c r="K20" s="5">
        <f t="shared" ref="K20" si="10">SUM(K8:K19)</f>
        <v>1183810395.8700001</v>
      </c>
      <c r="L20" s="5">
        <f t="shared" ref="L20" si="11">+K20/M20*100</f>
        <v>69.608534057409827</v>
      </c>
      <c r="M20" s="5">
        <f t="shared" ref="M20" si="12">SUM(M8:M19)</f>
        <v>1700668476.79</v>
      </c>
      <c r="N20" s="1"/>
      <c r="O20" s="5">
        <f>+(C20-I20)/I20*100</f>
        <v>37.888445532558251</v>
      </c>
      <c r="P20" s="5">
        <f>+(E20-K20)/K20*100</f>
        <v>34.478932366532675</v>
      </c>
    </row>
    <row r="21" spans="2:16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35.1" customHeight="1">
      <c r="B22" s="22" t="s">
        <v>56</v>
      </c>
      <c r="C22" s="5">
        <f>+AVERAGE(C8:C19)</f>
        <v>178171893.3475</v>
      </c>
      <c r="D22" s="2"/>
      <c r="E22" s="5">
        <f>+AVERAGE(E8:E19)</f>
        <v>397993895.40250003</v>
      </c>
      <c r="F22" s="2"/>
      <c r="G22" s="5">
        <f>+AVERAGE(G8:G19)</f>
        <v>576165788.75</v>
      </c>
      <c r="H22" s="2"/>
      <c r="I22" s="5">
        <f>+AVERAGE(I8:I19)</f>
        <v>129214520.22999999</v>
      </c>
      <c r="J22" s="2"/>
      <c r="K22" s="5">
        <f>+AVERAGE(K8:K19)</f>
        <v>295952598.96750003</v>
      </c>
      <c r="L22" s="2"/>
      <c r="M22" s="5">
        <f>+AVERAGE(M8:M19)</f>
        <v>425167119.19749999</v>
      </c>
      <c r="N22" s="1"/>
      <c r="O22" s="1"/>
      <c r="P22" s="1"/>
    </row>
  </sheetData>
  <mergeCells count="15">
    <mergeCell ref="B4:G4"/>
    <mergeCell ref="I5:K5"/>
    <mergeCell ref="C5:G5"/>
    <mergeCell ref="O5:P5"/>
    <mergeCell ref="O6:O7"/>
    <mergeCell ref="P6:P7"/>
    <mergeCell ref="O4:P4"/>
    <mergeCell ref="I4:M4"/>
    <mergeCell ref="B6:B7"/>
    <mergeCell ref="G6:G7"/>
    <mergeCell ref="M6:M7"/>
    <mergeCell ref="C6:D6"/>
    <mergeCell ref="E6:F6"/>
    <mergeCell ref="I6:J6"/>
    <mergeCell ref="K6:L6"/>
  </mergeCells>
  <conditionalFormatting sqref="O8">
    <cfRule type="cellIs" dxfId="23" priority="16" stopIfTrue="1" operator="lessThan">
      <formula>0</formula>
    </cfRule>
  </conditionalFormatting>
  <conditionalFormatting sqref="P8">
    <cfRule type="cellIs" dxfId="22" priority="14" stopIfTrue="1" operator="lessThan">
      <formula>0</formula>
    </cfRule>
  </conditionalFormatting>
  <conditionalFormatting sqref="O9:P9">
    <cfRule type="cellIs" dxfId="21" priority="4" stopIfTrue="1" operator="lessThan">
      <formula>0</formula>
    </cfRule>
  </conditionalFormatting>
  <conditionalFormatting sqref="O10 O12 O14 O16 O18">
    <cfRule type="cellIs" dxfId="20" priority="3" stopIfTrue="1" operator="lessThan">
      <formula>0</formula>
    </cfRule>
  </conditionalFormatting>
  <conditionalFormatting sqref="P10 P12 P14 P16 P18">
    <cfRule type="cellIs" dxfId="19" priority="2" stopIfTrue="1" operator="lessThan">
      <formula>0</formula>
    </cfRule>
  </conditionalFormatting>
  <conditionalFormatting sqref="O11:P11 O13:P13 O15:P15 O17:P17 O19:P19">
    <cfRule type="cellIs" dxfId="18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22"/>
  <sheetViews>
    <sheetView showGridLines="0" workbookViewId="0">
      <selection activeCell="C12" sqref="C12:F12"/>
    </sheetView>
  </sheetViews>
  <sheetFormatPr baseColWidth="10" defaultRowHeight="15"/>
  <cols>
    <col min="1" max="1" width="1.7109375" style="139" customWidth="1"/>
    <col min="2" max="2" width="16.7109375" style="139" customWidth="1"/>
    <col min="3" max="4" width="21.7109375" style="139" customWidth="1"/>
    <col min="5" max="6" width="21" style="139" customWidth="1"/>
    <col min="7" max="7" width="4" style="139" customWidth="1"/>
    <col min="8" max="8" width="18.7109375" style="139" customWidth="1"/>
    <col min="9" max="9" width="22.28515625" style="139" customWidth="1"/>
    <col min="10" max="10" width="20.42578125" style="139" bestFit="1" customWidth="1"/>
    <col min="11" max="11" width="23.85546875" style="139" customWidth="1"/>
    <col min="12" max="12" width="21.28515625" style="139" customWidth="1"/>
    <col min="13" max="13" width="26.42578125" style="139" customWidth="1"/>
    <col min="14" max="16384" width="11.42578125" style="139"/>
  </cols>
  <sheetData>
    <row r="1" spans="2:15" ht="18.75">
      <c r="D1" s="140"/>
    </row>
    <row r="2" spans="2:15" ht="18.75">
      <c r="B2" s="138" t="s">
        <v>65</v>
      </c>
      <c r="D2" s="50" t="s">
        <v>80</v>
      </c>
      <c r="E2" s="50"/>
    </row>
    <row r="4" spans="2:15" ht="30" customHeight="1">
      <c r="B4" s="148" t="s">
        <v>57</v>
      </c>
      <c r="C4" s="148"/>
      <c r="D4" s="148"/>
      <c r="E4" s="148"/>
      <c r="F4" s="148"/>
    </row>
    <row r="5" spans="2:15" ht="15" customHeight="1">
      <c r="C5" s="149" t="s">
        <v>15</v>
      </c>
      <c r="D5" s="149"/>
      <c r="E5" s="149"/>
      <c r="F5" s="149"/>
      <c r="G5" s="7"/>
      <c r="N5" s="7"/>
      <c r="O5" s="7"/>
    </row>
    <row r="6" spans="2:15" ht="48" customHeight="1">
      <c r="B6" s="165" t="s">
        <v>1</v>
      </c>
      <c r="C6" s="148" t="s">
        <v>3</v>
      </c>
      <c r="D6" s="148"/>
      <c r="E6" s="148"/>
      <c r="F6" s="148"/>
    </row>
    <row r="7" spans="2:15" ht="48" customHeight="1">
      <c r="B7" s="166"/>
      <c r="C7" s="121">
        <v>2020</v>
      </c>
      <c r="D7" s="121">
        <v>2019</v>
      </c>
      <c r="E7" s="120" t="s">
        <v>59</v>
      </c>
      <c r="F7" s="120" t="s">
        <v>58</v>
      </c>
    </row>
    <row r="8" spans="2:15" ht="15.75">
      <c r="B8" s="32">
        <v>43831</v>
      </c>
      <c r="C8" s="116">
        <v>31303446.59</v>
      </c>
      <c r="D8" s="116">
        <v>25724380.440000001</v>
      </c>
      <c r="E8" s="114">
        <f t="shared" ref="E8:E11" si="0">+(C8-D8)/D8*100</f>
        <v>21.687854302313365</v>
      </c>
      <c r="F8" s="63">
        <v>8.64</v>
      </c>
    </row>
    <row r="9" spans="2:15" ht="15.75">
      <c r="B9" s="33">
        <v>43862</v>
      </c>
      <c r="C9" s="108">
        <v>75606776.299999997</v>
      </c>
      <c r="D9" s="108">
        <v>58858178.979999997</v>
      </c>
      <c r="E9" s="109">
        <f t="shared" si="0"/>
        <v>28.455853732225002</v>
      </c>
      <c r="F9" s="109">
        <f>+(C9-C8)/C8*100</f>
        <v>141.52859999816397</v>
      </c>
    </row>
    <row r="10" spans="2:15" ht="15.75">
      <c r="B10" s="32">
        <v>43891</v>
      </c>
      <c r="C10" s="115">
        <v>57476178.490000002</v>
      </c>
      <c r="D10" s="116">
        <v>100292321.27</v>
      </c>
      <c r="E10" s="114">
        <f t="shared" si="0"/>
        <v>-42.691346892583496</v>
      </c>
      <c r="F10" s="63">
        <f>+(C10-C9)/C9*100</f>
        <v>-23.980122810764509</v>
      </c>
    </row>
    <row r="11" spans="2:15" ht="15.75">
      <c r="B11" s="32">
        <v>43922</v>
      </c>
      <c r="C11" s="108">
        <v>60702086.640000001</v>
      </c>
      <c r="D11" s="108">
        <v>25406114.300000001</v>
      </c>
      <c r="E11" s="109">
        <f t="shared" si="0"/>
        <v>138.92707843166713</v>
      </c>
      <c r="F11" s="109">
        <f>+(C11-C10)/C10*100</f>
        <v>5.6126002715390317</v>
      </c>
    </row>
    <row r="12" spans="2:15" ht="15.75">
      <c r="B12" s="32">
        <v>43952</v>
      </c>
      <c r="C12" s="115"/>
      <c r="D12" s="116"/>
      <c r="E12" s="114"/>
      <c r="F12" s="63"/>
    </row>
    <row r="13" spans="2:15" ht="15.75">
      <c r="B13" s="32">
        <v>43983</v>
      </c>
      <c r="C13" s="108"/>
      <c r="D13" s="108"/>
      <c r="E13" s="109"/>
      <c r="F13" s="141"/>
    </row>
    <row r="14" spans="2:15" ht="15.75">
      <c r="B14" s="32">
        <v>44013</v>
      </c>
      <c r="C14" s="115"/>
      <c r="D14" s="116"/>
      <c r="E14" s="114"/>
      <c r="F14" s="63"/>
    </row>
    <row r="15" spans="2:15" ht="15.75">
      <c r="B15" s="32">
        <v>44044</v>
      </c>
      <c r="C15" s="108"/>
      <c r="D15" s="108"/>
      <c r="E15" s="109"/>
      <c r="F15" s="109"/>
    </row>
    <row r="16" spans="2:15" ht="15.75">
      <c r="B16" s="32">
        <v>44075</v>
      </c>
      <c r="C16" s="115"/>
      <c r="D16" s="116"/>
      <c r="E16" s="114"/>
      <c r="F16" s="63"/>
    </row>
    <row r="17" spans="2:6" ht="15.75">
      <c r="B17" s="32">
        <v>44105</v>
      </c>
      <c r="C17" s="108"/>
      <c r="D17" s="108"/>
      <c r="E17" s="109"/>
      <c r="F17" s="109"/>
    </row>
    <row r="18" spans="2:6" ht="15.75">
      <c r="B18" s="32">
        <v>44136</v>
      </c>
      <c r="C18" s="115"/>
      <c r="D18" s="116"/>
      <c r="E18" s="114"/>
      <c r="F18" s="63"/>
    </row>
    <row r="19" spans="2:6" ht="15.75">
      <c r="B19" s="32">
        <v>44166</v>
      </c>
      <c r="C19" s="108"/>
      <c r="D19" s="108"/>
      <c r="E19" s="109"/>
      <c r="F19" s="109"/>
    </row>
    <row r="20" spans="2:6" ht="35.1" customHeight="1">
      <c r="B20" s="34" t="s">
        <v>32</v>
      </c>
      <c r="C20" s="5">
        <f>SUM(C8:C19)</f>
        <v>225088488.01999998</v>
      </c>
      <c r="D20" s="5">
        <f>SUM(D8:D19)</f>
        <v>210280994.99000001</v>
      </c>
      <c r="E20" s="6"/>
      <c r="F20" s="6"/>
    </row>
    <row r="22" spans="2:6" ht="35.1" customHeight="1">
      <c r="B22" s="22" t="s">
        <v>56</v>
      </c>
      <c r="C22" s="5">
        <f>+AVERAGE(C8:C19)</f>
        <v>56272122.004999995</v>
      </c>
      <c r="D22" s="5">
        <f>+AVERAGE(D8:D19)</f>
        <v>52570248.747500002</v>
      </c>
      <c r="E22" s="2"/>
      <c r="F22" s="2"/>
    </row>
  </sheetData>
  <mergeCells count="4">
    <mergeCell ref="B6:B7"/>
    <mergeCell ref="B4:F4"/>
    <mergeCell ref="C6:F6"/>
    <mergeCell ref="C5:F5"/>
  </mergeCells>
  <conditionalFormatting sqref="E8:F8">
    <cfRule type="cellIs" dxfId="17" priority="15" stopIfTrue="1" operator="lessThan">
      <formula>0</formula>
    </cfRule>
  </conditionalFormatting>
  <conditionalFormatting sqref="E10 E12">
    <cfRule type="cellIs" dxfId="16" priority="14" stopIfTrue="1" operator="lessThan">
      <formula>0</formula>
    </cfRule>
  </conditionalFormatting>
  <conditionalFormatting sqref="F10">
    <cfRule type="cellIs" dxfId="15" priority="13" stopIfTrue="1" operator="lessThan">
      <formula>0</formula>
    </cfRule>
  </conditionalFormatting>
  <conditionalFormatting sqref="F12">
    <cfRule type="cellIs" dxfId="14" priority="12" stopIfTrue="1" operator="lessThan">
      <formula>0</formula>
    </cfRule>
  </conditionalFormatting>
  <conditionalFormatting sqref="E14 E16 E18">
    <cfRule type="cellIs" dxfId="13" priority="3" stopIfTrue="1" operator="lessThan">
      <formula>0</formula>
    </cfRule>
  </conditionalFormatting>
  <conditionalFormatting sqref="F14 F16 F18">
    <cfRule type="cellIs" dxfId="12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22"/>
  <sheetViews>
    <sheetView showGridLines="0" topLeftCell="B1" workbookViewId="0">
      <selection activeCell="C10" sqref="C10"/>
    </sheetView>
  </sheetViews>
  <sheetFormatPr baseColWidth="10" defaultRowHeight="15"/>
  <cols>
    <col min="1" max="1" width="1.7109375" customWidth="1"/>
    <col min="2" max="2" width="16.7109375" customWidth="1"/>
    <col min="3" max="6" width="21.7109375" customWidth="1"/>
  </cols>
  <sheetData>
    <row r="2" spans="2:6" s="139" customFormat="1" ht="18.75">
      <c r="B2" s="138" t="s">
        <v>65</v>
      </c>
      <c r="D2" s="50" t="s">
        <v>80</v>
      </c>
      <c r="E2" s="50"/>
    </row>
    <row r="3" spans="2:6" ht="18.75">
      <c r="B3" s="14"/>
      <c r="E3" s="15"/>
    </row>
    <row r="4" spans="2:6" ht="30" customHeight="1">
      <c r="B4" s="148" t="s">
        <v>60</v>
      </c>
      <c r="C4" s="148"/>
      <c r="D4" s="148"/>
      <c r="E4" s="148"/>
      <c r="F4" s="148"/>
    </row>
    <row r="5" spans="2:6" ht="15" customHeight="1">
      <c r="C5" s="161" t="s">
        <v>15</v>
      </c>
      <c r="D5" s="161"/>
      <c r="E5" s="161"/>
      <c r="F5" s="161"/>
    </row>
    <row r="6" spans="2:6" ht="48" customHeight="1">
      <c r="B6" s="165" t="s">
        <v>1</v>
      </c>
      <c r="C6" s="148" t="s">
        <v>4</v>
      </c>
      <c r="D6" s="148"/>
      <c r="E6" s="148"/>
      <c r="F6" s="148"/>
    </row>
    <row r="7" spans="2:6" ht="48" customHeight="1">
      <c r="B7" s="166"/>
      <c r="C7" s="121">
        <v>2020</v>
      </c>
      <c r="D7" s="121">
        <v>2019</v>
      </c>
      <c r="E7" s="120" t="s">
        <v>59</v>
      </c>
      <c r="F7" s="120" t="s">
        <v>58</v>
      </c>
    </row>
    <row r="8" spans="2:6" ht="15.75">
      <c r="B8" s="32">
        <v>43831</v>
      </c>
      <c r="C8" s="116">
        <v>49855479.93</v>
      </c>
      <c r="D8" s="116">
        <v>27802813.530000001</v>
      </c>
      <c r="E8" s="118">
        <f t="shared" ref="E8:E11" si="0">+(C8-D8)/D8*100</f>
        <v>79.318110651659637</v>
      </c>
      <c r="F8" s="70">
        <v>-21.86</v>
      </c>
    </row>
    <row r="9" spans="2:6" ht="15.75">
      <c r="B9" s="33">
        <v>43862</v>
      </c>
      <c r="C9" s="108">
        <v>46258065.840000004</v>
      </c>
      <c r="D9" s="108">
        <v>21285175.98</v>
      </c>
      <c r="E9" s="119">
        <f t="shared" si="0"/>
        <v>117.32526845662473</v>
      </c>
      <c r="F9" s="119">
        <f>+(C9-C8)/C8*100</f>
        <v>-7.2156844043041515</v>
      </c>
    </row>
    <row r="10" spans="2:6" ht="15.75">
      <c r="B10" s="32">
        <v>43891</v>
      </c>
      <c r="C10" s="115">
        <v>86747799.400000006</v>
      </c>
      <c r="D10" s="116">
        <v>111375342.25</v>
      </c>
      <c r="E10" s="118">
        <f t="shared" si="0"/>
        <v>-22.11220396945626</v>
      </c>
      <c r="F10" s="70">
        <f>+(C10-C9)/C9*100</f>
        <v>87.530104911969659</v>
      </c>
    </row>
    <row r="11" spans="2:6" ht="15.75">
      <c r="B11" s="32">
        <v>43922</v>
      </c>
      <c r="C11" s="108">
        <v>74189763.079999998</v>
      </c>
      <c r="D11" s="108">
        <v>149107842.90000001</v>
      </c>
      <c r="E11" s="142">
        <f t="shared" si="0"/>
        <v>-50.244224826083915</v>
      </c>
      <c r="F11" s="119">
        <f>+(C11-C10)/C10*100</f>
        <v>-14.476489786321897</v>
      </c>
    </row>
    <row r="12" spans="2:6" ht="15.75">
      <c r="B12" s="32">
        <v>43952</v>
      </c>
      <c r="C12" s="115"/>
      <c r="D12" s="116"/>
      <c r="E12" s="118"/>
      <c r="F12" s="70"/>
    </row>
    <row r="13" spans="2:6" ht="15.75">
      <c r="B13" s="32">
        <v>43983</v>
      </c>
      <c r="C13" s="108"/>
      <c r="D13" s="108"/>
      <c r="E13" s="119"/>
      <c r="F13" s="119"/>
    </row>
    <row r="14" spans="2:6" ht="15.75">
      <c r="B14" s="32">
        <v>44013</v>
      </c>
      <c r="C14" s="115"/>
      <c r="D14" s="116"/>
      <c r="E14" s="118"/>
      <c r="F14" s="70"/>
    </row>
    <row r="15" spans="2:6" ht="15.75">
      <c r="B15" s="32">
        <v>44044</v>
      </c>
      <c r="C15" s="108"/>
      <c r="D15" s="108"/>
      <c r="E15" s="119"/>
      <c r="F15" s="119"/>
    </row>
    <row r="16" spans="2:6" ht="15.75">
      <c r="B16" s="32">
        <v>44075</v>
      </c>
      <c r="C16" s="115"/>
      <c r="D16" s="116"/>
      <c r="E16" s="118"/>
      <c r="F16" s="70"/>
    </row>
    <row r="17" spans="2:6" ht="15.75">
      <c r="B17" s="32">
        <v>44105</v>
      </c>
      <c r="C17" s="108"/>
      <c r="D17" s="108"/>
      <c r="E17" s="119"/>
      <c r="F17" s="119"/>
    </row>
    <row r="18" spans="2:6" ht="15.75">
      <c r="B18" s="32">
        <v>44136</v>
      </c>
      <c r="C18" s="115"/>
      <c r="D18" s="116"/>
      <c r="E18" s="118"/>
      <c r="F18" s="70"/>
    </row>
    <row r="19" spans="2:6" ht="15.75">
      <c r="B19" s="32">
        <v>44166</v>
      </c>
      <c r="C19" s="108"/>
      <c r="D19" s="108"/>
      <c r="E19" s="119"/>
      <c r="F19" s="119"/>
    </row>
    <row r="20" spans="2:6" ht="28.5">
      <c r="B20" s="34" t="s">
        <v>32</v>
      </c>
      <c r="C20" s="6">
        <f>SUM(C8:C19)</f>
        <v>257051108.25</v>
      </c>
      <c r="D20" s="6">
        <f>SUM(D8:D19)</f>
        <v>309571174.65999997</v>
      </c>
      <c r="E20" s="6"/>
      <c r="F20" s="6"/>
    </row>
    <row r="22" spans="2:6" ht="35.1" customHeight="1">
      <c r="B22" s="22" t="s">
        <v>56</v>
      </c>
      <c r="C22" s="5">
        <f>+AVERAGE(C8:C19)</f>
        <v>64262777.0625</v>
      </c>
      <c r="D22" s="5">
        <f>+AVERAGE(D8:D19)</f>
        <v>77392793.664999992</v>
      </c>
      <c r="E22" s="2"/>
      <c r="F22" s="2"/>
    </row>
  </sheetData>
  <mergeCells count="4">
    <mergeCell ref="B6:B7"/>
    <mergeCell ref="C6:F6"/>
    <mergeCell ref="B4:F4"/>
    <mergeCell ref="C5:F5"/>
  </mergeCells>
  <conditionalFormatting sqref="F14 F16 F18">
    <cfRule type="cellIs" dxfId="11" priority="2" stopIfTrue="1" operator="lessThan">
      <formula>0</formula>
    </cfRule>
  </conditionalFormatting>
  <conditionalFormatting sqref="F10">
    <cfRule type="cellIs" dxfId="10" priority="5" stopIfTrue="1" operator="lessThan">
      <formula>0</formula>
    </cfRule>
  </conditionalFormatting>
  <conditionalFormatting sqref="F12">
    <cfRule type="cellIs" dxfId="9" priority="4" stopIfTrue="1" operator="lessThan">
      <formula>0</formula>
    </cfRule>
  </conditionalFormatting>
  <conditionalFormatting sqref="E14 E16 E18">
    <cfRule type="cellIs" dxfId="8" priority="3" stopIfTrue="1" operator="lessThan">
      <formula>0</formula>
    </cfRule>
  </conditionalFormatting>
  <conditionalFormatting sqref="E8:F8">
    <cfRule type="cellIs" dxfId="7" priority="7" stopIfTrue="1" operator="lessThan">
      <formula>0</formula>
    </cfRule>
  </conditionalFormatting>
  <conditionalFormatting sqref="E10 E12">
    <cfRule type="cellIs" dxfId="6" priority="6" stopIfTrue="1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3"/>
  <sheetViews>
    <sheetView showGridLines="0" workbookViewId="0">
      <selection activeCell="G14" sqref="G14"/>
    </sheetView>
  </sheetViews>
  <sheetFormatPr baseColWidth="10" defaultRowHeight="15"/>
  <cols>
    <col min="1" max="1" width="1.7109375" customWidth="1"/>
    <col min="2" max="2" width="16.7109375" customWidth="1"/>
    <col min="3" max="6" width="21.7109375" customWidth="1"/>
  </cols>
  <sheetData>
    <row r="2" spans="2:6" ht="18.75">
      <c r="B2" s="51" t="s">
        <v>65</v>
      </c>
      <c r="E2" s="50" t="s">
        <v>80</v>
      </c>
    </row>
    <row r="5" spans="2:6" ht="30" customHeight="1">
      <c r="B5" s="148" t="s">
        <v>61</v>
      </c>
      <c r="C5" s="148"/>
      <c r="D5" s="148"/>
      <c r="E5" s="148"/>
      <c r="F5" s="148"/>
    </row>
    <row r="6" spans="2:6" ht="15" customHeight="1">
      <c r="C6" s="161" t="s">
        <v>15</v>
      </c>
      <c r="D6" s="161"/>
      <c r="E6" s="161"/>
      <c r="F6" s="161"/>
    </row>
    <row r="7" spans="2:6" ht="48" customHeight="1">
      <c r="B7" s="165" t="s">
        <v>1</v>
      </c>
      <c r="C7" s="148" t="s">
        <v>62</v>
      </c>
      <c r="D7" s="148"/>
      <c r="E7" s="148"/>
      <c r="F7" s="148"/>
    </row>
    <row r="8" spans="2:6" ht="48" customHeight="1">
      <c r="B8" s="166"/>
      <c r="C8" s="121">
        <v>2020</v>
      </c>
      <c r="D8" s="121">
        <v>2019</v>
      </c>
      <c r="E8" s="120" t="s">
        <v>59</v>
      </c>
      <c r="F8" s="120" t="s">
        <v>58</v>
      </c>
    </row>
    <row r="9" spans="2:6" ht="15.75">
      <c r="B9" s="32">
        <v>43831</v>
      </c>
      <c r="C9" s="116">
        <v>62723994.210000001</v>
      </c>
      <c r="D9" s="116">
        <v>49936050.43</v>
      </c>
      <c r="E9" s="118">
        <f t="shared" ref="E9:E12" si="0">+(C9-D9)/D9*100</f>
        <v>25.608640791337812</v>
      </c>
      <c r="F9" s="70">
        <v>21.05</v>
      </c>
    </row>
    <row r="10" spans="2:6" ht="15.75">
      <c r="B10" s="33">
        <v>43862</v>
      </c>
      <c r="C10" s="108">
        <v>59232990.299999997</v>
      </c>
      <c r="D10" s="108">
        <v>52056553.710000001</v>
      </c>
      <c r="E10" s="119">
        <f t="shared" si="0"/>
        <v>13.785846504513055</v>
      </c>
      <c r="F10" s="119">
        <f>+(C10-C9)/C9*100</f>
        <v>-5.5656594481405612</v>
      </c>
    </row>
    <row r="11" spans="2:6" ht="15.75">
      <c r="B11" s="32">
        <v>43891</v>
      </c>
      <c r="C11" s="115">
        <v>53654094.329999998</v>
      </c>
      <c r="D11" s="116">
        <v>57502925.380000003</v>
      </c>
      <c r="E11" s="118">
        <f t="shared" si="0"/>
        <v>-6.6932786889806835</v>
      </c>
      <c r="F11" s="70">
        <f>+(C11-C10)/C10*100</f>
        <v>-9.4185620914026345</v>
      </c>
    </row>
    <row r="12" spans="2:6" ht="15.75">
      <c r="B12" s="32">
        <v>43922</v>
      </c>
      <c r="C12" s="108">
        <v>44254413.689999983</v>
      </c>
      <c r="D12" s="108">
        <v>49979185.259999998</v>
      </c>
      <c r="E12" s="119">
        <f t="shared" si="0"/>
        <v>-11.454311510319357</v>
      </c>
      <c r="F12" s="119">
        <f>+(C12-C11)/C11*100</f>
        <v>-17.519037004309858</v>
      </c>
    </row>
    <row r="13" spans="2:6" ht="15.75">
      <c r="B13" s="32">
        <v>43952</v>
      </c>
      <c r="C13" s="115"/>
      <c r="D13" s="116"/>
      <c r="E13" s="118"/>
      <c r="F13" s="70"/>
    </row>
    <row r="14" spans="2:6" ht="15.75">
      <c r="B14" s="32">
        <v>43983</v>
      </c>
      <c r="C14" s="108"/>
      <c r="D14" s="108"/>
      <c r="E14" s="119"/>
      <c r="F14" s="119"/>
    </row>
    <row r="15" spans="2:6" ht="15.75">
      <c r="B15" s="32">
        <v>44013</v>
      </c>
      <c r="C15" s="115"/>
      <c r="D15" s="116"/>
      <c r="E15" s="118"/>
      <c r="F15" s="70"/>
    </row>
    <row r="16" spans="2:6" ht="15.75">
      <c r="B16" s="32">
        <v>44044</v>
      </c>
      <c r="C16" s="108"/>
      <c r="D16" s="108"/>
      <c r="E16" s="119"/>
      <c r="F16" s="119"/>
    </row>
    <row r="17" spans="2:6" ht="15.75">
      <c r="B17" s="32">
        <v>44075</v>
      </c>
      <c r="C17" s="115"/>
      <c r="D17" s="116"/>
      <c r="E17" s="118"/>
      <c r="F17" s="70"/>
    </row>
    <row r="18" spans="2:6" ht="15.75">
      <c r="B18" s="32">
        <v>44105</v>
      </c>
      <c r="C18" s="108"/>
      <c r="D18" s="108"/>
      <c r="E18" s="119"/>
      <c r="F18" s="119"/>
    </row>
    <row r="19" spans="2:6" ht="15.75">
      <c r="B19" s="32">
        <v>44136</v>
      </c>
      <c r="C19" s="115"/>
      <c r="D19" s="116"/>
      <c r="E19" s="118"/>
      <c r="F19" s="70"/>
    </row>
    <row r="20" spans="2:6" ht="15.75">
      <c r="B20" s="32">
        <v>44166</v>
      </c>
      <c r="C20" s="108"/>
      <c r="D20" s="108"/>
      <c r="E20" s="119"/>
      <c r="F20" s="119"/>
    </row>
    <row r="21" spans="2:6" ht="28.5">
      <c r="B21" s="34" t="s">
        <v>32</v>
      </c>
      <c r="C21" s="5">
        <f>SUM(C9:C20)</f>
        <v>219865492.52999997</v>
      </c>
      <c r="D21" s="5">
        <f>SUM(D9:D20)</f>
        <v>209474714.78</v>
      </c>
      <c r="E21" s="6"/>
      <c r="F21" s="6"/>
    </row>
    <row r="23" spans="2:6" ht="27">
      <c r="B23" s="22" t="s">
        <v>56</v>
      </c>
      <c r="C23" s="5">
        <f>+AVERAGE(C9:C20)</f>
        <v>54966373.132499993</v>
      </c>
      <c r="D23" s="5">
        <f>+AVERAGE(D9:D20)</f>
        <v>52368678.695</v>
      </c>
      <c r="E23" s="2"/>
      <c r="F23" s="2"/>
    </row>
  </sheetData>
  <mergeCells count="4">
    <mergeCell ref="B5:F5"/>
    <mergeCell ref="B7:B8"/>
    <mergeCell ref="C7:F7"/>
    <mergeCell ref="C6:F6"/>
  </mergeCells>
  <conditionalFormatting sqref="F11">
    <cfRule type="cellIs" dxfId="5" priority="4" stopIfTrue="1" operator="lessThan">
      <formula>0</formula>
    </cfRule>
  </conditionalFormatting>
  <conditionalFormatting sqref="F13">
    <cfRule type="cellIs" dxfId="4" priority="3" stopIfTrue="1" operator="lessThan">
      <formula>0</formula>
    </cfRule>
  </conditionalFormatting>
  <conditionalFormatting sqref="E15 E17 E19">
    <cfRule type="cellIs" dxfId="3" priority="2" stopIfTrue="1" operator="lessThan">
      <formula>0</formula>
    </cfRule>
  </conditionalFormatting>
  <conditionalFormatting sqref="F15 F17 F19">
    <cfRule type="cellIs" dxfId="2" priority="1" stopIfTrue="1" operator="lessThan">
      <formula>0</formula>
    </cfRule>
  </conditionalFormatting>
  <conditionalFormatting sqref="E9:F9">
    <cfRule type="cellIs" dxfId="1" priority="6" stopIfTrue="1" operator="lessThan">
      <formula>0</formula>
    </cfRule>
  </conditionalFormatting>
  <conditionalFormatting sqref="E11 E13">
    <cfRule type="cellIs" dxfId="0" priority="5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Indice</vt:lpstr>
      <vt:lpstr>Rec Mensual y Acumulada 2020</vt:lpstr>
      <vt:lpstr>Var mensual y Anual Total</vt:lpstr>
      <vt:lpstr>Rec Comparativa mes y año ant</vt:lpstr>
      <vt:lpstr>Rec, Comp Acum mes y año ant</vt:lpstr>
      <vt:lpstr>Ingresos Brutos</vt:lpstr>
      <vt:lpstr>Inmobiliario</vt:lpstr>
      <vt:lpstr>Automotor</vt:lpstr>
      <vt:lpstr>Sellos</vt:lpstr>
      <vt:lpstr>Serie Historica por Imp Rec Tot</vt:lpstr>
      <vt:lpstr>Serie Historica Rec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gtrincado</dc:creator>
  <cp:lastModifiedBy>gtrincado</cp:lastModifiedBy>
  <dcterms:created xsi:type="dcterms:W3CDTF">2020-06-22T13:36:33Z</dcterms:created>
  <dcterms:modified xsi:type="dcterms:W3CDTF">2021-01-20T11:54:34Z</dcterms:modified>
</cp:coreProperties>
</file>