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\"/>
    </mc:Choice>
  </mc:AlternateContent>
  <xr:revisionPtr revIDLastSave="0" documentId="13_ncr:1_{A69B32CF-F288-4513-A1C1-661E7E493047}" xr6:coauthVersionLast="45" xr6:coauthVersionMax="45" xr10:uidLastSave="{00000000-0000-0000-0000-000000000000}"/>
  <bookViews>
    <workbookView xWindow="2250" yWindow="135" windowWidth="14430" windowHeight="15630" xr2:uid="{00000000-000D-0000-FFFF-FFFF00000000}"/>
  </bookViews>
  <sheets>
    <sheet name="Indice" sheetId="12" r:id="rId1"/>
    <sheet name="Rec Mensual y Acumulada 2020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E20" i="4" l="1"/>
  <c r="C22" i="4" l="1"/>
  <c r="D8" i="7" l="1"/>
  <c r="E15" i="2"/>
  <c r="D15" i="2"/>
  <c r="D7" i="2"/>
  <c r="D14" i="2" s="1"/>
  <c r="D11" i="6"/>
  <c r="D10" i="6"/>
  <c r="D19" i="2" l="1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F11" i="9"/>
  <c r="E11" i="9"/>
  <c r="F10" i="9"/>
  <c r="E10" i="9"/>
  <c r="E9" i="9"/>
  <c r="D22" i="8"/>
  <c r="C22" i="8"/>
  <c r="D20" i="8"/>
  <c r="C20" i="8"/>
  <c r="F10" i="8"/>
  <c r="E10" i="8"/>
  <c r="F9" i="8"/>
  <c r="E9" i="8"/>
  <c r="E8" i="8"/>
  <c r="J15" i="2"/>
  <c r="F18" i="2"/>
  <c r="G18" i="2" s="1"/>
  <c r="F17" i="2"/>
  <c r="G17" i="2" s="1"/>
  <c r="F16" i="2"/>
  <c r="G16" i="2" s="1"/>
  <c r="F19" i="7"/>
  <c r="G19" i="7" s="1"/>
  <c r="F18" i="7"/>
  <c r="G18" i="7" s="1"/>
  <c r="F17" i="7"/>
  <c r="G17" i="7" s="1"/>
  <c r="E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E15" i="7" s="1"/>
  <c r="E20" i="7" l="1"/>
  <c r="F8" i="7"/>
  <c r="G8" i="7" s="1"/>
  <c r="F16" i="7"/>
  <c r="G16" i="7" s="1"/>
  <c r="D15" i="7"/>
  <c r="D22" i="5"/>
  <c r="D20" i="5"/>
  <c r="F10" i="5"/>
  <c r="F9" i="5"/>
  <c r="E10" i="5"/>
  <c r="E9" i="5"/>
  <c r="E8" i="5"/>
  <c r="C22" i="5"/>
  <c r="C20" i="5"/>
  <c r="K22" i="4"/>
  <c r="I22" i="4"/>
  <c r="E22" i="4"/>
  <c r="P10" i="4"/>
  <c r="P9" i="4"/>
  <c r="P8" i="4"/>
  <c r="O10" i="4"/>
  <c r="O9" i="4"/>
  <c r="O8" i="4"/>
  <c r="K20" i="4"/>
  <c r="I20" i="4"/>
  <c r="M10" i="4"/>
  <c r="J10" i="4" s="1"/>
  <c r="M9" i="4"/>
  <c r="L9" i="4" s="1"/>
  <c r="M8" i="4"/>
  <c r="L8" i="4"/>
  <c r="C20" i="4"/>
  <c r="G10" i="4"/>
  <c r="G9" i="4"/>
  <c r="F9" i="4" s="1"/>
  <c r="G8" i="4"/>
  <c r="D8" i="4" s="1"/>
  <c r="K20" i="3"/>
  <c r="J20" i="3"/>
  <c r="I20" i="3"/>
  <c r="H20" i="3"/>
  <c r="G20" i="3"/>
  <c r="F20" i="3"/>
  <c r="E20" i="3"/>
  <c r="D20" i="3"/>
  <c r="C20" i="3"/>
  <c r="J9" i="4" l="1"/>
  <c r="L10" i="4"/>
  <c r="D9" i="4"/>
  <c r="M22" i="4"/>
  <c r="G22" i="4"/>
  <c r="G20" i="4"/>
  <c r="F20" i="4" s="1"/>
  <c r="O20" i="4"/>
  <c r="F8" i="4"/>
  <c r="P20" i="4"/>
  <c r="D20" i="7"/>
  <c r="F15" i="7"/>
  <c r="F10" i="4"/>
  <c r="M20" i="4"/>
  <c r="J20" i="4" s="1"/>
  <c r="J8" i="4"/>
  <c r="D10" i="4"/>
  <c r="D20" i="4" l="1"/>
  <c r="G15" i="7"/>
  <c r="F20" i="7"/>
  <c r="G20" i="7" s="1"/>
  <c r="L20" i="4"/>
  <c r="I7" i="2" l="1"/>
  <c r="I14" i="2" s="1"/>
  <c r="I19" i="2" s="1"/>
  <c r="E7" i="2"/>
  <c r="K15" i="2"/>
  <c r="J13" i="2"/>
  <c r="K13" i="2" s="1"/>
  <c r="J12" i="2"/>
  <c r="K12" i="2" s="1"/>
  <c r="J11" i="2"/>
  <c r="K11" i="2" s="1"/>
  <c r="J10" i="2"/>
  <c r="K10" i="2" s="1"/>
  <c r="F15" i="2"/>
  <c r="G15" i="2" s="1"/>
  <c r="F13" i="2"/>
  <c r="G13" i="2" s="1"/>
  <c r="F12" i="2"/>
  <c r="G12" i="2" s="1"/>
  <c r="F11" i="2"/>
  <c r="G11" i="2" s="1"/>
  <c r="F10" i="2"/>
  <c r="G10" i="2" s="1"/>
  <c r="J9" i="2"/>
  <c r="K9" i="2" s="1"/>
  <c r="J8" i="2"/>
  <c r="K8" i="2" s="1"/>
  <c r="F9" i="2"/>
  <c r="G9" i="2" s="1"/>
  <c r="F8" i="2"/>
  <c r="G8" i="2" s="1"/>
  <c r="F7" i="2" l="1"/>
  <c r="G7" i="2" s="1"/>
  <c r="J7" i="2"/>
  <c r="K7" i="2" s="1"/>
  <c r="E14" i="2"/>
  <c r="E19" i="2" s="1"/>
  <c r="J14" i="2"/>
  <c r="F14" i="2" l="1"/>
  <c r="G14" i="2" s="1"/>
  <c r="K14" i="2"/>
  <c r="J19" i="2"/>
  <c r="K19" i="2" s="1"/>
  <c r="F19" i="2" l="1"/>
  <c r="G19" i="2" s="1"/>
  <c r="I23" i="1" l="1"/>
  <c r="G23" i="1"/>
  <c r="F23" i="1"/>
  <c r="E23" i="1"/>
  <c r="D23" i="1"/>
  <c r="H9" i="1"/>
  <c r="J9" i="1" s="1"/>
  <c r="H8" i="1"/>
  <c r="J8" i="1" s="1"/>
  <c r="I20" i="1"/>
  <c r="G20" i="1"/>
  <c r="E20" i="1"/>
  <c r="D20" i="1"/>
  <c r="C20" i="1"/>
  <c r="H10" i="1" l="1"/>
  <c r="J10" i="1" s="1"/>
  <c r="C21" i="6" s="1"/>
  <c r="C23" i="1"/>
  <c r="F20" i="1"/>
  <c r="J20" i="1" l="1"/>
  <c r="E21" i="1" s="1"/>
  <c r="J23" i="1"/>
  <c r="H20" i="1"/>
  <c r="H21" i="1" s="1"/>
  <c r="H23" i="1"/>
  <c r="C21" i="1"/>
  <c r="I21" i="1"/>
  <c r="J21" i="1"/>
  <c r="F21" i="1"/>
  <c r="D21" i="1" l="1"/>
  <c r="G21" i="1"/>
</calcChain>
</file>

<file path=xl/sharedStrings.xml><?xml version="1.0" encoding="utf-8"?>
<sst xmlns="http://schemas.openxmlformats.org/spreadsheetml/2006/main" count="166" uniqueCount="87">
  <si>
    <t xml:space="preserve"> RECAUDACION MENSUAL Y ACUMULADA AÑO 2020</t>
  </si>
  <si>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</si>
  <si>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</si>
  <si>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</si>
  <si>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</si>
  <si>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</si>
  <si>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</si>
  <si>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</si>
  <si>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</si>
  <si>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</si>
  <si>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</si>
  <si>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</si>
  <si>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</si>
  <si>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Variaciones Mensuales 2020 e Interanuales 2020-2019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</si>
  <si>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</si>
  <si>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</si>
  <si>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</si>
  <si>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</si>
  <si>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</si>
  <si>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</si>
  <si>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</si>
  <si>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</si>
  <si>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</si>
  <si>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</si>
  <si>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</si>
  <si>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</si>
  <si>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</si>
  <si>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</si>
  <si>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</si>
  <si>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</si>
  <si>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</si>
  <si>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</si>
  <si>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</si>
  <si>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</si>
  <si>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</si>
  <si>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</si>
  <si>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</si>
  <si>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</si>
  <si>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</si>
  <si>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</si>
  <si>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</si>
  <si>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</si>
  <si>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</si>
  <si>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</si>
  <si>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</si>
  <si>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</si>
  <si>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Serie Recaudación Total Mensual 2012 - 2020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</si>
  <si>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</si>
  <si>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</si>
  <si>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</si>
  <si>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</si>
  <si>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</si>
  <si>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</si>
  <si>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RECAUDACION INGRESOS BRUTOS 2019</t>
  </si>
  <si>
    <t>Variación Anual 2020-2019</t>
  </si>
  <si>
    <t>Expresado en Porcentajes</t>
  </si>
  <si>
    <t>PROMEDIO MENSUAL</t>
  </si>
  <si>
    <t>RECAUDACION INMOBILIARIO</t>
  </si>
  <si>
    <t>Variación Mensual</t>
  </si>
  <si>
    <t>Variación Anual
 2020-2019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</si>
  <si>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</si>
  <si>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</si>
  <si>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</si>
  <si>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</si>
  <si>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</si>
  <si>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</si>
  <si>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</si>
  <si>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</si>
  <si>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2020 (*)</t>
  </si>
  <si>
    <t>Depósitos Judiciales</t>
  </si>
  <si>
    <t>Otros Ingresos (**)</t>
  </si>
  <si>
    <t>(*) Recaudación Acumulada al mes del Informe</t>
  </si>
  <si>
    <t>(**) Lote Hogar - Acción Social - Vialidad</t>
  </si>
  <si>
    <t>Serie Recaudación Total Por Impuesto  2012 - 2020</t>
  </si>
  <si>
    <t>IMPUESTOS</t>
  </si>
  <si>
    <t>Estadísticas Mensuales de Recaudación</t>
  </si>
  <si>
    <t>Fecha de Versión de Archivo:  01/07/2020</t>
  </si>
  <si>
    <t>ok</t>
  </si>
  <si>
    <t>Recaudación
Marzo 2020</t>
  </si>
  <si>
    <t>Informe mes de Marzo 2020</t>
  </si>
  <si>
    <t>MARZO 2020</t>
  </si>
  <si>
    <t>COMPARATIVO MES DE MARZO 2020 CON FEBRERO 2020 Y MARZO 2019</t>
  </si>
  <si>
    <t>Recaudación
Marzo 2019</t>
  </si>
  <si>
    <t>Recaudación
Febrero 2020</t>
  </si>
  <si>
    <t>COMPARATIVO MES DE MARZO 2020 ACUMULADO CON MARZO 2019 ACUMULADO</t>
  </si>
  <si>
    <t xml:space="preserve">Recaudación
 Acumulada hasta
Marzo 2020 </t>
  </si>
  <si>
    <t>Recaudación
Acumulada hasta
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</si>
</sst>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mmmm\-yy;@"/>
    <numFmt numFmtId="165" formatCode="_ * #,##0.00_ ;_ * \-#,##0.0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1"/>
      <color theme="4" tint="-0.249977111117893"/>
      <name val="Calibri"/>
      <family val="2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43" fontId="17" fillId="2" borderId="7" xfId="0" applyNumberFormat="1" applyFont="1" applyFill="1" applyBorder="1" applyAlignment="1">
      <alignment vertical="center" wrapText="1"/>
    </xf>
    <xf numFmtId="43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17" fontId="25" fillId="5" borderId="2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43" fontId="27" fillId="10" borderId="1" xfId="0" applyNumberFormat="1" applyFont="1" applyFill="1" applyBorder="1" applyAlignment="1">
      <alignment horizontal="center" vertical="center" wrapText="1"/>
    </xf>
    <xf numFmtId="43" fontId="31" fillId="10" borderId="1" xfId="0" applyNumberFormat="1" applyFont="1" applyFill="1" applyBorder="1" applyAlignment="1">
      <alignment horizontal="center" vertical="center" wrapText="1"/>
    </xf>
    <xf numFmtId="43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3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6" fillId="8" borderId="1" xfId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43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12" borderId="2" xfId="1" applyFont="1" applyFill="1" applyBorder="1" applyAlignment="1">
      <alignment vertical="center" wrapText="1"/>
    </xf>
    <xf numFmtId="43" fontId="17" fillId="3" borderId="11" xfId="1" applyFont="1" applyFill="1" applyBorder="1" applyAlignment="1">
      <alignment vertical="center" wrapText="1"/>
    </xf>
    <xf numFmtId="43" fontId="17" fillId="3" borderId="1" xfId="1" applyFont="1" applyFill="1" applyBorder="1" applyAlignment="1">
      <alignment vertical="center" wrapText="1"/>
    </xf>
    <xf numFmtId="43" fontId="17" fillId="3" borderId="2" xfId="1" applyFont="1" applyFill="1" applyBorder="1" applyAlignment="1">
      <alignment vertical="center" wrapText="1"/>
    </xf>
    <xf numFmtId="43" fontId="17" fillId="3" borderId="4" xfId="1" applyFont="1" applyFill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3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3" fontId="35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8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8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9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>
      <alignment vertical="center" wrapText="1"/>
    </xf>
    <xf numFmtId="4" fontId="36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2" borderId="0" xfId="0" applyFont="1" applyFill="1"/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/>
    <xf numFmtId="0" fontId="43" fillId="2" borderId="0" xfId="0" applyFont="1" applyFill="1" applyAlignment="1"/>
    <xf numFmtId="0" fontId="44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4" fontId="47" fillId="8" borderId="1" xfId="0" applyNumberFormat="1" applyFont="1" applyFill="1" applyBorder="1" applyAlignment="1">
      <alignment horizontal="center" vertical="center" wrapText="1"/>
    </xf>
    <xf numFmtId="4" fontId="47" fillId="8" borderId="1" xfId="0" applyNumberFormat="1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43" fontId="29" fillId="8" borderId="2" xfId="1" applyFont="1" applyFill="1" applyBorder="1" applyAlignment="1">
      <alignment horizontal="left" vertical="center" wrapText="1"/>
    </xf>
    <xf numFmtId="43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7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0000"/>
      <color rgb="FFFF7C80"/>
      <color rgb="FFCC8E9D"/>
      <color rgb="FFFF5050"/>
      <color rgb="FF0000FF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2020'!$B$5:$I$5</c:f>
              <c:strCache>
                <c:ptCount val="1"/>
                <c:pt idx="0">
                  <c:v> RECAUDACION MENSUAL Y ACUMULADA AÑO 2020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2020'!$B$8:$B$19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'Rec Mensual y Acumulada 2020'!$J$8:$J$19</c:f>
              <c:numCache>
                <c:formatCode>#,##0</c:formatCode>
                <c:ptCount val="12"/>
                <c:pt idx="0">
                  <c:v>887894241.25</c:v>
                </c:pt>
                <c:pt idx="1">
                  <c:v>828196581.31999993</c:v>
                </c:pt>
                <c:pt idx="2">
                  <c:v>815394185.77999997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467220683287166E-2"/>
                  <c:y val="-5.6923909179644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Total'!$B$9:$B$11</c:f>
              <c:numCache>
                <c:formatCode>mmm\-yy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'Var mensual y Anual Total'!$D$9:$D$11</c:f>
              <c:numCache>
                <c:formatCode>#,##0.00</c:formatCode>
                <c:ptCount val="3"/>
                <c:pt idx="0" formatCode="0.00">
                  <c:v>13.12</c:v>
                </c:pt>
                <c:pt idx="1">
                  <c:v>-6.7235102061205154</c:v>
                </c:pt>
                <c:pt idx="2" formatCode="0.00">
                  <c:v>-1.5474922293899249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Total'!$B$9:$B$11</c:f>
              <c:numCache>
                <c:formatCode>mmm\-yy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'Var mensual y Anual Total'!$E$9:$E$11</c:f>
              <c:numCache>
                <c:formatCode>#,##0.00</c:formatCode>
                <c:ptCount val="3"/>
                <c:pt idx="0" formatCode="0.00">
                  <c:v>42.11</c:v>
                </c:pt>
                <c:pt idx="1">
                  <c:v>30.56</c:v>
                </c:pt>
                <c:pt idx="2" formatCode="0.00">
                  <c:v>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Marzo 2020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Marzo 2020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2.4755494948606283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169732900</c:v>
                </c:pt>
                <c:pt idx="1">
                  <c:v>388913738.81</c:v>
                </c:pt>
                <c:pt idx="2">
                  <c:v>57476178.490000002</c:v>
                </c:pt>
                <c:pt idx="3">
                  <c:v>86747799.400000006</c:v>
                </c:pt>
                <c:pt idx="4">
                  <c:v>53654094.329999998</c:v>
                </c:pt>
                <c:pt idx="5">
                  <c:v>30021.1</c:v>
                </c:pt>
                <c:pt idx="6">
                  <c:v>58839453.640000008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Marzo 2020 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8.8256688502172456E-2"/>
                  <c:y val="-0.12393328115932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6356E-3"/>
                  <c:y val="6.8088142126250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526759970.13999999</c:v>
                </c:pt>
                <c:pt idx="1">
                  <c:v>1197381513.9400001</c:v>
                </c:pt>
                <c:pt idx="2">
                  <c:v>164386401.38</c:v>
                </c:pt>
                <c:pt idx="3">
                  <c:v>182859056.05000001</c:v>
                </c:pt>
                <c:pt idx="4">
                  <c:v>175599485.75999999</c:v>
                </c:pt>
                <c:pt idx="5">
                  <c:v>72671.22</c:v>
                </c:pt>
                <c:pt idx="6">
                  <c:v>284412017.70000005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2020 -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19050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46672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/>
  </sheetViews>
  <sheetFormatPr baseColWidth="10" defaultRowHeight="18.75"/>
  <cols>
    <col min="1" max="1" width="2.7109375" style="131" customWidth="1"/>
    <col min="2" max="16384" width="11.42578125" style="131"/>
  </cols>
  <sheetData>
    <row r="1" spans="2:19" ht="46.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5"/>
      <c r="O1" s="135"/>
      <c r="P1" s="135"/>
      <c r="Q1" s="135"/>
      <c r="R1" s="135"/>
      <c r="S1" s="135"/>
    </row>
    <row r="2" spans="2:19" ht="46.5">
      <c r="B2" s="144" t="s">
        <v>75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35"/>
      <c r="N2" s="135"/>
      <c r="O2" s="135"/>
      <c r="P2" s="135"/>
      <c r="Q2" s="135"/>
      <c r="R2" s="135"/>
      <c r="S2" s="135"/>
    </row>
    <row r="3" spans="2:19" ht="31.5">
      <c r="B3" s="143" t="s">
        <v>79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6"/>
      <c r="N3" s="136"/>
      <c r="O3" s="136"/>
      <c r="P3" s="136"/>
      <c r="Q3" s="136"/>
      <c r="R3" s="136"/>
      <c r="S3" s="136"/>
    </row>
    <row r="4" spans="2:19" ht="12.75" customHeight="1">
      <c r="B4" s="132"/>
      <c r="C4" s="132"/>
      <c r="D4" s="132"/>
      <c r="E4" s="132"/>
      <c r="F4" s="132"/>
      <c r="G4" s="132"/>
      <c r="H4" s="132"/>
      <c r="I4" s="134"/>
      <c r="J4" s="134"/>
      <c r="K4" s="134"/>
      <c r="L4" s="134"/>
      <c r="M4" s="134"/>
      <c r="N4" s="134"/>
      <c r="O4" s="134"/>
      <c r="P4" s="134"/>
    </row>
    <row r="22" spans="2:23">
      <c r="P22" s="134"/>
      <c r="Q22" s="134"/>
      <c r="R22" s="134"/>
      <c r="S22" s="134"/>
      <c r="T22" s="134"/>
      <c r="U22" s="134"/>
      <c r="V22" s="134"/>
      <c r="W22" s="134"/>
    </row>
    <row r="32" spans="2:23">
      <c r="B32" s="137" t="s">
        <v>76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7"/>
  <sheetViews>
    <sheetView showGridLines="0" workbookViewId="0">
      <selection activeCell="K21" sqref="K21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</cols>
  <sheetData>
    <row r="1" spans="2:11">
      <c r="C1" s="125"/>
    </row>
    <row r="2" spans="2:11" ht="18.75">
      <c r="B2" s="51" t="s">
        <v>65</v>
      </c>
      <c r="E2" s="50" t="s">
        <v>80</v>
      </c>
    </row>
    <row r="3" spans="2:11">
      <c r="C3" s="125"/>
    </row>
    <row r="4" spans="2:11" ht="22.5" customHeight="1"/>
    <row r="5" spans="2:11" ht="18.75">
      <c r="B5" s="171" t="s">
        <v>73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>
      <c r="B6" s="145" t="s">
        <v>14</v>
      </c>
      <c r="C6" s="145"/>
      <c r="D6" s="145"/>
    </row>
    <row r="7" spans="2:11" ht="54.95" customHeight="1">
      <c r="B7" s="29" t="s">
        <v>74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 t="s">
        <v>68</v>
      </c>
    </row>
    <row r="8" spans="2:11" ht="18" customHeight="1">
      <c r="B8" s="124" t="s">
        <v>17</v>
      </c>
      <c r="C8" s="127">
        <v>769809061.94999981</v>
      </c>
      <c r="D8" s="127">
        <v>1086124141.4499998</v>
      </c>
      <c r="E8" s="127">
        <v>1367043488.3669999</v>
      </c>
      <c r="F8" s="127">
        <v>1695427392.23</v>
      </c>
      <c r="G8" s="127">
        <v>2113847236.7300003</v>
      </c>
      <c r="H8" s="127">
        <v>2857078033.7299995</v>
      </c>
      <c r="I8" s="127">
        <v>3951949675.2900004</v>
      </c>
      <c r="J8" s="127">
        <v>5757757235.9899998</v>
      </c>
      <c r="K8" s="127">
        <v>1724141484.0799999</v>
      </c>
    </row>
    <row r="9" spans="2:11" ht="18" customHeight="1">
      <c r="B9" s="126" t="s">
        <v>18</v>
      </c>
      <c r="C9" s="128">
        <v>68928423.299999997</v>
      </c>
      <c r="D9" s="128">
        <v>88553071.010000005</v>
      </c>
      <c r="E9" s="128">
        <v>102897053.73999999</v>
      </c>
      <c r="F9" s="128">
        <v>131645993.02000025</v>
      </c>
      <c r="G9" s="128">
        <v>180325129.67999998</v>
      </c>
      <c r="H9" s="128">
        <v>254238121.78</v>
      </c>
      <c r="I9" s="128">
        <v>281501256.88999999</v>
      </c>
      <c r="J9" s="128">
        <v>433836002.39000005</v>
      </c>
      <c r="K9" s="128">
        <v>164386401.38</v>
      </c>
    </row>
    <row r="10" spans="2:11" ht="18" customHeight="1">
      <c r="B10" s="124" t="s">
        <v>19</v>
      </c>
      <c r="C10" s="127">
        <v>114185319.236</v>
      </c>
      <c r="D10" s="127">
        <v>171314316.29199997</v>
      </c>
      <c r="E10" s="127">
        <v>199658419.80000004</v>
      </c>
      <c r="F10" s="127">
        <v>259546799.98999998</v>
      </c>
      <c r="G10" s="127">
        <v>335593702.56</v>
      </c>
      <c r="H10" s="127">
        <v>439298178.9000001</v>
      </c>
      <c r="I10" s="127">
        <v>523620486.45999998</v>
      </c>
      <c r="J10" s="127">
        <v>802087375.03999996</v>
      </c>
      <c r="K10" s="127">
        <v>182859056.05000001</v>
      </c>
    </row>
    <row r="11" spans="2:11" ht="18" customHeight="1">
      <c r="B11" s="124" t="s">
        <v>20</v>
      </c>
      <c r="C11" s="128">
        <v>69540782.319999993</v>
      </c>
      <c r="D11" s="128">
        <v>103424730.78999999</v>
      </c>
      <c r="E11" s="128">
        <v>130016729.01000001</v>
      </c>
      <c r="F11" s="128">
        <v>200587463.38999996</v>
      </c>
      <c r="G11" s="128">
        <v>262246903.27000001</v>
      </c>
      <c r="H11" s="128">
        <v>379229018.75</v>
      </c>
      <c r="I11" s="128">
        <v>459470433.07000005</v>
      </c>
      <c r="J11" s="128">
        <v>685624471.59000003</v>
      </c>
      <c r="K11" s="128">
        <v>175599485.75999999</v>
      </c>
    </row>
    <row r="12" spans="2:11" ht="18" customHeight="1">
      <c r="B12" s="124" t="s">
        <v>69</v>
      </c>
      <c r="C12" s="127">
        <v>1430288</v>
      </c>
      <c r="D12" s="127">
        <v>1934382.07</v>
      </c>
      <c r="E12" s="127">
        <v>1455559.1199999996</v>
      </c>
      <c r="F12" s="127">
        <v>1454615.42</v>
      </c>
      <c r="G12" s="127">
        <v>1522619.77</v>
      </c>
      <c r="H12" s="127">
        <v>1817114.78</v>
      </c>
      <c r="I12" s="127">
        <v>2011873.83</v>
      </c>
      <c r="J12" s="127">
        <v>874042.70000000007</v>
      </c>
      <c r="K12" s="127">
        <v>72671.22</v>
      </c>
    </row>
    <row r="13" spans="2:11" ht="18" customHeight="1">
      <c r="B13" s="124" t="s">
        <v>70</v>
      </c>
      <c r="C13" s="128">
        <v>142097580.99400002</v>
      </c>
      <c r="D13" s="128">
        <v>197401563.778</v>
      </c>
      <c r="E13" s="128">
        <v>247923905.24000001</v>
      </c>
      <c r="F13" s="128">
        <v>295244261.50999999</v>
      </c>
      <c r="G13" s="128">
        <v>431221549.86999995</v>
      </c>
      <c r="H13" s="128">
        <v>602814703.6099999</v>
      </c>
      <c r="I13" s="128">
        <v>787491435.97000003</v>
      </c>
      <c r="J13" s="128">
        <v>1180225887.6400001</v>
      </c>
      <c r="K13" s="128">
        <v>284412027.65999997</v>
      </c>
    </row>
    <row r="14" spans="2:11" ht="21.95" customHeight="1">
      <c r="B14" s="129" t="s">
        <v>45</v>
      </c>
      <c r="C14" s="6">
        <f>SUM(C8:C13)</f>
        <v>1165991455.7999997</v>
      </c>
      <c r="D14" s="6">
        <f t="shared" ref="D14:K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2531471126.1499996</v>
      </c>
    </row>
    <row r="16" spans="2:11">
      <c r="B16" s="130" t="s">
        <v>71</v>
      </c>
    </row>
    <row r="17" spans="2:2">
      <c r="B17" s="130" t="s">
        <v>72</v>
      </c>
    </row>
  </sheetData>
  <mergeCells count="2">
    <mergeCell ref="B6:D6"/>
    <mergeCell ref="B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20"/>
  <sheetViews>
    <sheetView showGridLines="0" topLeftCell="I1" workbookViewId="0">
      <selection activeCell="M9" sqref="M9"/>
    </sheetView>
  </sheetViews>
  <sheetFormatPr baseColWidth="10" defaultRowHeight="15"/>
  <cols>
    <col min="1" max="1" width="1.7109375" customWidth="1"/>
    <col min="2" max="2" width="18.28515625" style="125" customWidth="1"/>
    <col min="3" max="11" width="25.7109375" customWidth="1"/>
  </cols>
  <sheetData>
    <row r="2" spans="2:11" ht="18.75">
      <c r="B2" s="51" t="s">
        <v>65</v>
      </c>
      <c r="E2" s="50" t="s">
        <v>80</v>
      </c>
    </row>
    <row r="5" spans="2:11" ht="30" customHeight="1">
      <c r="B5" s="148" t="s">
        <v>46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1">
      <c r="C6" s="122" t="s">
        <v>14</v>
      </c>
      <c r="D6" s="122"/>
    </row>
    <row r="7" spans="2:11" ht="54.95" customHeight="1">
      <c r="B7" s="29" t="s">
        <v>1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>
        <v>2020</v>
      </c>
    </row>
    <row r="8" spans="2:11" ht="18" customHeight="1">
      <c r="B8" s="124" t="s">
        <v>33</v>
      </c>
      <c r="C8" s="127">
        <v>93053218</v>
      </c>
      <c r="D8" s="127">
        <v>135045479.19</v>
      </c>
      <c r="E8" s="127">
        <v>173682104.19</v>
      </c>
      <c r="F8" s="127">
        <v>183146473.13000003</v>
      </c>
      <c r="G8" s="127">
        <v>234991355.67000002</v>
      </c>
      <c r="H8" s="127">
        <v>326058273.89999998</v>
      </c>
      <c r="I8" s="127">
        <v>475165898.43000001</v>
      </c>
      <c r="J8" s="127">
        <v>624801012.17999995</v>
      </c>
      <c r="K8" s="127">
        <v>887894241.25</v>
      </c>
    </row>
    <row r="9" spans="2:11" ht="18" customHeight="1">
      <c r="B9" s="126" t="s">
        <v>34</v>
      </c>
      <c r="C9" s="128">
        <v>83615681.780000001</v>
      </c>
      <c r="D9" s="128">
        <v>123747100.92</v>
      </c>
      <c r="E9" s="128">
        <v>170691871.23699999</v>
      </c>
      <c r="F9" s="128">
        <v>215298311.63</v>
      </c>
      <c r="G9" s="128">
        <v>271235321</v>
      </c>
      <c r="H9" s="128">
        <v>326748404.93000001</v>
      </c>
      <c r="I9" s="128">
        <v>484716655.16999996</v>
      </c>
      <c r="J9" s="128">
        <v>634318841.96000004</v>
      </c>
      <c r="K9" s="128">
        <v>828196581.31999993</v>
      </c>
    </row>
    <row r="10" spans="2:11" ht="18" customHeight="1">
      <c r="B10" s="124" t="s">
        <v>35</v>
      </c>
      <c r="C10" s="127">
        <v>107558801.52</v>
      </c>
      <c r="D10" s="127">
        <v>148626673.41999999</v>
      </c>
      <c r="E10" s="127">
        <v>175434104.43000001</v>
      </c>
      <c r="F10" s="127">
        <v>253722016.00999999</v>
      </c>
      <c r="G10" s="127">
        <v>311997249</v>
      </c>
      <c r="H10" s="127">
        <v>402724864.41999996</v>
      </c>
      <c r="I10" s="127">
        <v>507812579.08000004</v>
      </c>
      <c r="J10" s="127">
        <v>758960510.50999975</v>
      </c>
      <c r="K10" s="127">
        <v>815394185.76999998</v>
      </c>
    </row>
    <row r="11" spans="2:11" ht="18" customHeight="1">
      <c r="B11" s="124" t="s">
        <v>36</v>
      </c>
      <c r="C11" s="128">
        <v>84357533.129999995</v>
      </c>
      <c r="D11" s="128">
        <v>128291640.74000001</v>
      </c>
      <c r="E11" s="128">
        <v>149076186.07999998</v>
      </c>
      <c r="F11" s="128">
        <v>209244928.51000002</v>
      </c>
      <c r="G11" s="128">
        <v>258649173.44</v>
      </c>
      <c r="H11" s="128">
        <v>431096195.15999997</v>
      </c>
      <c r="I11" s="128">
        <v>427885116.69000006</v>
      </c>
      <c r="J11" s="128">
        <v>773902202.31000006</v>
      </c>
      <c r="K11" s="128"/>
    </row>
    <row r="12" spans="2:11" ht="18" customHeight="1">
      <c r="B12" s="124" t="s">
        <v>37</v>
      </c>
      <c r="C12" s="127">
        <v>92345216.579999998</v>
      </c>
      <c r="D12" s="127">
        <v>130360842.53</v>
      </c>
      <c r="E12" s="127">
        <v>155378235.94000003</v>
      </c>
      <c r="F12" s="127">
        <v>212803545.19999999</v>
      </c>
      <c r="G12" s="127">
        <v>252446063</v>
      </c>
      <c r="H12" s="127">
        <v>337035197.95999998</v>
      </c>
      <c r="I12" s="127">
        <v>473061429.61000001</v>
      </c>
      <c r="J12" s="127">
        <v>679813750.45000005</v>
      </c>
      <c r="K12" s="127"/>
    </row>
    <row r="13" spans="2:11" ht="18" customHeight="1">
      <c r="B13" s="124" t="s">
        <v>38</v>
      </c>
      <c r="C13" s="128">
        <v>89985825.019999996</v>
      </c>
      <c r="D13" s="128">
        <v>134632252.89999998</v>
      </c>
      <c r="E13" s="128">
        <v>155564931.05000001</v>
      </c>
      <c r="F13" s="128">
        <v>207394303.23999998</v>
      </c>
      <c r="G13" s="128">
        <v>244867727.49000001</v>
      </c>
      <c r="H13" s="128">
        <v>347040141.88999999</v>
      </c>
      <c r="I13" s="128">
        <v>471786599.22000003</v>
      </c>
      <c r="J13" s="128">
        <v>723341155.8499999</v>
      </c>
      <c r="K13" s="128"/>
    </row>
    <row r="14" spans="2:11" ht="18" customHeight="1">
      <c r="B14" s="124" t="s">
        <v>39</v>
      </c>
      <c r="C14" s="127">
        <v>99408193.699999988</v>
      </c>
      <c r="D14" s="127">
        <v>140183870.74000001</v>
      </c>
      <c r="E14" s="127">
        <v>167455870.07999992</v>
      </c>
      <c r="F14" s="127">
        <v>220610391.05000001</v>
      </c>
      <c r="G14" s="127">
        <v>280794807.10000002</v>
      </c>
      <c r="H14" s="127">
        <v>367932365.94999999</v>
      </c>
      <c r="I14" s="127">
        <v>489632003.91999996</v>
      </c>
      <c r="J14" s="127">
        <v>701468332.30999994</v>
      </c>
      <c r="K14" s="127"/>
    </row>
    <row r="15" spans="2:11" ht="18" customHeight="1">
      <c r="B15" s="124" t="s">
        <v>40</v>
      </c>
      <c r="C15" s="128">
        <v>103435403.22999999</v>
      </c>
      <c r="D15" s="128">
        <v>163409068.56</v>
      </c>
      <c r="E15" s="128">
        <v>186573977.13</v>
      </c>
      <c r="F15" s="128">
        <v>214534199.12</v>
      </c>
      <c r="G15" s="128">
        <v>304751596.35000002</v>
      </c>
      <c r="H15" s="128">
        <v>377368836.86000001</v>
      </c>
      <c r="I15" s="128">
        <v>515125629.24000001</v>
      </c>
      <c r="J15" s="128">
        <v>787233583.19000006</v>
      </c>
      <c r="K15" s="128"/>
    </row>
    <row r="16" spans="2:11" ht="18" customHeight="1">
      <c r="B16" s="124" t="s">
        <v>41</v>
      </c>
      <c r="C16" s="127">
        <v>96985719.5</v>
      </c>
      <c r="D16" s="127">
        <v>138404191.80000001</v>
      </c>
      <c r="E16" s="127">
        <v>171676418.88000003</v>
      </c>
      <c r="F16" s="127">
        <v>214924343.78</v>
      </c>
      <c r="G16" s="127">
        <v>287396434.56</v>
      </c>
      <c r="H16" s="127">
        <v>397273064.88</v>
      </c>
      <c r="I16" s="127">
        <v>519439161.48000002</v>
      </c>
      <c r="J16" s="127">
        <v>769264128.11000001</v>
      </c>
      <c r="K16" s="127"/>
    </row>
    <row r="17" spans="2:11" ht="18" customHeight="1">
      <c r="B17" s="124" t="s">
        <v>42</v>
      </c>
      <c r="C17" s="128">
        <v>100148067.81999999</v>
      </c>
      <c r="D17" s="128">
        <v>133917047.47000001</v>
      </c>
      <c r="E17" s="128">
        <v>178411000.19</v>
      </c>
      <c r="F17" s="128">
        <v>212522494.07000026</v>
      </c>
      <c r="G17" s="128">
        <v>279068116.17000002</v>
      </c>
      <c r="H17" s="128">
        <v>406799420.68000001</v>
      </c>
      <c r="I17" s="128">
        <v>553435307.71000004</v>
      </c>
      <c r="J17" s="128">
        <v>773885855.1500001</v>
      </c>
      <c r="K17" s="128"/>
    </row>
    <row r="18" spans="2:11" ht="18" customHeight="1">
      <c r="B18" s="124" t="s">
        <v>43</v>
      </c>
      <c r="C18" s="127">
        <v>110286391.72</v>
      </c>
      <c r="D18" s="127">
        <v>136031477.38</v>
      </c>
      <c r="E18" s="127">
        <v>183802698.44</v>
      </c>
      <c r="F18" s="127">
        <v>219945235.21000004</v>
      </c>
      <c r="G18" s="127">
        <v>294087388.65999997</v>
      </c>
      <c r="H18" s="127">
        <v>406812727.0999999</v>
      </c>
      <c r="I18" s="127">
        <v>555789894.17000008</v>
      </c>
      <c r="J18" s="127">
        <v>848534842.99000001</v>
      </c>
      <c r="K18" s="127"/>
    </row>
    <row r="19" spans="2:11" ht="18" customHeight="1">
      <c r="B19" s="124" t="s">
        <v>44</v>
      </c>
      <c r="C19" s="128">
        <v>104811403.80000003</v>
      </c>
      <c r="D19" s="128">
        <v>136102559.74000001</v>
      </c>
      <c r="E19" s="128">
        <v>181247757.62999991</v>
      </c>
      <c r="F19" s="128">
        <v>219760284.60999998</v>
      </c>
      <c r="G19" s="128">
        <v>304471909.44</v>
      </c>
      <c r="H19" s="128">
        <v>407585677.81999999</v>
      </c>
      <c r="I19" s="128">
        <v>532194886.79000008</v>
      </c>
      <c r="J19" s="128">
        <v>784880800.33999991</v>
      </c>
      <c r="K19" s="128"/>
    </row>
    <row r="20" spans="2:11" ht="21.95" customHeight="1">
      <c r="B20" s="129" t="s">
        <v>45</v>
      </c>
      <c r="C20" s="6">
        <f>+SUM(C8:C19)</f>
        <v>1165991455.8</v>
      </c>
      <c r="D20" s="6">
        <f t="shared" ref="D20:K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2531485008.3400002</v>
      </c>
    </row>
  </sheetData>
  <mergeCells count="1">
    <mergeCell ref="B5:K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workbookViewId="0">
      <selection activeCell="F10" sqref="F1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19.140625" customWidth="1"/>
  </cols>
  <sheetData>
    <row r="1" spans="2:22">
      <c r="V1" s="16"/>
    </row>
    <row r="2" spans="2:22" ht="18.75">
      <c r="B2" s="51" t="s">
        <v>65</v>
      </c>
      <c r="E2" s="50" t="s">
        <v>80</v>
      </c>
      <c r="V2" s="16"/>
    </row>
    <row r="3" spans="2:22">
      <c r="V3" s="16"/>
    </row>
    <row r="5" spans="2:22" s="1" customFormat="1" ht="30" customHeight="1">
      <c r="B5" s="146" t="s">
        <v>0</v>
      </c>
      <c r="C5" s="147"/>
      <c r="D5" s="147"/>
      <c r="E5" s="147"/>
      <c r="F5" s="147"/>
      <c r="G5" s="147"/>
      <c r="H5" s="147"/>
      <c r="I5" s="147"/>
      <c r="J5" s="147"/>
    </row>
    <row r="6" spans="2:22">
      <c r="B6" s="145" t="s">
        <v>14</v>
      </c>
      <c r="C6" s="145"/>
      <c r="D6" s="145"/>
    </row>
    <row r="7" spans="2:22" ht="54.95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30" t="s">
        <v>6</v>
      </c>
      <c r="H7" s="31" t="s">
        <v>9</v>
      </c>
      <c r="I7" s="27" t="s">
        <v>31</v>
      </c>
      <c r="J7" s="28" t="s">
        <v>7</v>
      </c>
    </row>
    <row r="8" spans="2:22" ht="15.75">
      <c r="B8" s="32">
        <v>43831</v>
      </c>
      <c r="C8" s="36">
        <v>625861263.73000002</v>
      </c>
      <c r="D8" s="36">
        <v>31303446.59</v>
      </c>
      <c r="E8" s="36">
        <v>49855479.93</v>
      </c>
      <c r="F8" s="36">
        <v>62723994.210000001</v>
      </c>
      <c r="G8" s="36">
        <v>0</v>
      </c>
      <c r="H8" s="37">
        <f t="shared" ref="H8:H10" si="0">+C8+D8+E8+F8+G8</f>
        <v>769744184.46000004</v>
      </c>
      <c r="I8" s="36">
        <v>118150056.79000001</v>
      </c>
      <c r="J8" s="38">
        <f t="shared" ref="J8:J10" si="1">+H8+I8</f>
        <v>887894241.25</v>
      </c>
    </row>
    <row r="9" spans="2:22" ht="15.75">
      <c r="B9" s="33">
        <v>43862</v>
      </c>
      <c r="C9" s="39">
        <v>539633581.53999996</v>
      </c>
      <c r="D9" s="39">
        <v>75606776.299999997</v>
      </c>
      <c r="E9" s="39">
        <v>46258065.840000004</v>
      </c>
      <c r="F9" s="39">
        <v>59232990.299999997</v>
      </c>
      <c r="G9" s="39">
        <v>42650.12</v>
      </c>
      <c r="H9" s="40">
        <f t="shared" si="0"/>
        <v>720774064.0999999</v>
      </c>
      <c r="I9" s="39">
        <v>107422517.22</v>
      </c>
      <c r="J9" s="41">
        <f t="shared" si="1"/>
        <v>828196581.31999993</v>
      </c>
    </row>
    <row r="10" spans="2:22" ht="15.75">
      <c r="B10" s="32">
        <v>43891</v>
      </c>
      <c r="C10" s="36">
        <v>558646638.80999994</v>
      </c>
      <c r="D10" s="36">
        <v>57476178.490000002</v>
      </c>
      <c r="E10" s="36">
        <v>86747799.400000006</v>
      </c>
      <c r="F10" s="36">
        <v>53654094.329999998</v>
      </c>
      <c r="G10" s="36">
        <v>30021.1</v>
      </c>
      <c r="H10" s="37">
        <f t="shared" si="0"/>
        <v>756554732.13</v>
      </c>
      <c r="I10" s="36">
        <v>58839453.650000006</v>
      </c>
      <c r="J10" s="38">
        <f t="shared" si="1"/>
        <v>815394185.77999997</v>
      </c>
    </row>
    <row r="11" spans="2:22" ht="15.75">
      <c r="B11" s="32">
        <v>43922</v>
      </c>
      <c r="C11" s="39"/>
      <c r="D11" s="39"/>
      <c r="E11" s="39"/>
      <c r="F11" s="39"/>
      <c r="G11" s="39"/>
      <c r="H11" s="40"/>
      <c r="I11" s="39"/>
      <c r="J11" s="41"/>
    </row>
    <row r="12" spans="2:22" ht="15.75">
      <c r="B12" s="32">
        <v>43952</v>
      </c>
      <c r="C12" s="36"/>
      <c r="D12" s="36"/>
      <c r="E12" s="36"/>
      <c r="F12" s="36"/>
      <c r="G12" s="36"/>
      <c r="H12" s="37"/>
      <c r="I12" s="36"/>
      <c r="J12" s="38"/>
    </row>
    <row r="13" spans="2:22" ht="15.75">
      <c r="B13" s="32">
        <v>43983</v>
      </c>
      <c r="C13" s="39"/>
      <c r="D13" s="39"/>
      <c r="E13" s="39"/>
      <c r="F13" s="39"/>
      <c r="G13" s="39"/>
      <c r="H13" s="40"/>
      <c r="I13" s="39"/>
      <c r="J13" s="41"/>
    </row>
    <row r="14" spans="2:22" ht="15.75">
      <c r="B14" s="32">
        <v>44013</v>
      </c>
      <c r="C14" s="36"/>
      <c r="D14" s="36"/>
      <c r="E14" s="36"/>
      <c r="F14" s="36"/>
      <c r="G14" s="36"/>
      <c r="H14" s="37"/>
      <c r="I14" s="36"/>
      <c r="J14" s="38"/>
    </row>
    <row r="15" spans="2:22" ht="15.75">
      <c r="B15" s="32">
        <v>44044</v>
      </c>
      <c r="C15" s="39"/>
      <c r="D15" s="39"/>
      <c r="E15" s="39"/>
      <c r="F15" s="39"/>
      <c r="G15" s="39"/>
      <c r="H15" s="40"/>
      <c r="I15" s="39"/>
      <c r="J15" s="41"/>
    </row>
    <row r="16" spans="2:22" ht="15.75">
      <c r="B16" s="32">
        <v>44075</v>
      </c>
      <c r="C16" s="36"/>
      <c r="D16" s="36"/>
      <c r="E16" s="36"/>
      <c r="F16" s="36"/>
      <c r="G16" s="36"/>
      <c r="H16" s="37"/>
      <c r="I16" s="36"/>
      <c r="J16" s="38"/>
    </row>
    <row r="17" spans="2:10" ht="15.75">
      <c r="B17" s="32">
        <v>44105</v>
      </c>
      <c r="C17" s="39"/>
      <c r="D17" s="39"/>
      <c r="E17" s="39"/>
      <c r="F17" s="39"/>
      <c r="G17" s="39"/>
      <c r="H17" s="40"/>
      <c r="I17" s="39"/>
      <c r="J17" s="41"/>
    </row>
    <row r="18" spans="2:10" ht="15.75">
      <c r="B18" s="32">
        <v>44136</v>
      </c>
      <c r="C18" s="36"/>
      <c r="D18" s="36"/>
      <c r="E18" s="36"/>
      <c r="F18" s="36"/>
      <c r="G18" s="36"/>
      <c r="H18" s="37"/>
      <c r="I18" s="36"/>
      <c r="J18" s="38"/>
    </row>
    <row r="19" spans="2:10" ht="15.75">
      <c r="B19" s="32">
        <v>44166</v>
      </c>
      <c r="C19" s="39"/>
      <c r="D19" s="39"/>
      <c r="E19" s="39"/>
      <c r="F19" s="39"/>
      <c r="G19" s="39"/>
      <c r="H19" s="40"/>
      <c r="I19" s="39"/>
      <c r="J19" s="41"/>
    </row>
    <row r="20" spans="2:10" ht="35.1" customHeight="1">
      <c r="B20" s="34" t="s">
        <v>32</v>
      </c>
      <c r="C20" s="37">
        <f t="shared" ref="C20:J20" si="2">SUM(C8:C19)</f>
        <v>1724141484.0799999</v>
      </c>
      <c r="D20" s="37">
        <f t="shared" si="2"/>
        <v>164386401.38</v>
      </c>
      <c r="E20" s="37">
        <f t="shared" si="2"/>
        <v>182861345.17000002</v>
      </c>
      <c r="F20" s="37">
        <f t="shared" si="2"/>
        <v>175611078.83999997</v>
      </c>
      <c r="G20" s="37">
        <f t="shared" si="2"/>
        <v>72671.22</v>
      </c>
      <c r="H20" s="42">
        <f t="shared" si="2"/>
        <v>2247072980.6900001</v>
      </c>
      <c r="I20" s="37">
        <f t="shared" si="2"/>
        <v>284412027.65999997</v>
      </c>
      <c r="J20" s="43">
        <f t="shared" si="2"/>
        <v>2531485008.3499999</v>
      </c>
    </row>
    <row r="21" spans="2:10" ht="27" customHeight="1">
      <c r="B21" s="35" t="s">
        <v>8</v>
      </c>
      <c r="C21" s="44">
        <f>+C20*100/$J$20</f>
        <v>68.107908140596905</v>
      </c>
      <c r="D21" s="44">
        <f>+D20*100/$J$20</f>
        <v>6.493674694409731</v>
      </c>
      <c r="E21" s="44">
        <f>+E20*100/$J$20</f>
        <v>7.2234812596890494</v>
      </c>
      <c r="F21" s="44">
        <f>+F20*100/$J$20</f>
        <v>6.9370775754450049</v>
      </c>
      <c r="G21" s="44">
        <f>+G20*100/$J$20</f>
        <v>2.8706952543782385E-3</v>
      </c>
      <c r="H21" s="45">
        <f>+H20/J20*100</f>
        <v>88.76501236539508</v>
      </c>
      <c r="I21" s="44">
        <f>+I20*100/$J$20</f>
        <v>11.234987634604925</v>
      </c>
      <c r="J21" s="46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7" t="s">
        <v>10</v>
      </c>
      <c r="C23" s="44">
        <f t="shared" ref="C23:J23" si="3">+AVERAGE(C8:C19)</f>
        <v>574713828.02666664</v>
      </c>
      <c r="D23" s="44">
        <f t="shared" si="3"/>
        <v>54795467.126666665</v>
      </c>
      <c r="E23" s="44">
        <f t="shared" si="3"/>
        <v>60953781.723333336</v>
      </c>
      <c r="F23" s="44">
        <f t="shared" si="3"/>
        <v>58537026.279999994</v>
      </c>
      <c r="G23" s="44">
        <f t="shared" si="3"/>
        <v>24223.74</v>
      </c>
      <c r="H23" s="48">
        <f t="shared" si="3"/>
        <v>749024326.89666665</v>
      </c>
      <c r="I23" s="49">
        <f t="shared" si="3"/>
        <v>94804009.219999984</v>
      </c>
      <c r="J23" s="43">
        <f t="shared" si="3"/>
        <v>843828336.11666667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7"/>
  <sheetViews>
    <sheetView showGridLines="0" workbookViewId="0">
      <selection activeCell="C12" sqref="C12:E12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1" t="s">
        <v>65</v>
      </c>
      <c r="E2" s="50" t="s">
        <v>80</v>
      </c>
      <c r="U2" s="16"/>
    </row>
    <row r="3" spans="2:21">
      <c r="U3" s="16"/>
    </row>
    <row r="6" spans="2:21" ht="30" customHeight="1">
      <c r="B6" s="148" t="s">
        <v>13</v>
      </c>
      <c r="C6" s="148"/>
      <c r="D6" s="148"/>
      <c r="E6" s="148"/>
    </row>
    <row r="7" spans="2:21" ht="15" customHeight="1">
      <c r="B7" s="149" t="s">
        <v>15</v>
      </c>
      <c r="C7" s="149"/>
      <c r="D7" s="149"/>
      <c r="E7" s="149"/>
    </row>
    <row r="8" spans="2:21" ht="54.95" customHeight="1">
      <c r="B8" s="29" t="s">
        <v>1</v>
      </c>
      <c r="C8" s="58" t="s">
        <v>7</v>
      </c>
      <c r="D8" s="53" t="s">
        <v>11</v>
      </c>
      <c r="E8" s="53" t="s">
        <v>12</v>
      </c>
    </row>
    <row r="9" spans="2:21" ht="15.75">
      <c r="B9" s="32">
        <v>43831</v>
      </c>
      <c r="C9" s="3">
        <v>887894241.25</v>
      </c>
      <c r="D9" s="4">
        <v>13.12</v>
      </c>
      <c r="E9" s="4">
        <v>42.11</v>
      </c>
    </row>
    <row r="10" spans="2:21" ht="15.75">
      <c r="B10" s="33">
        <v>43862</v>
      </c>
      <c r="C10" s="54">
        <v>828196581.31999993</v>
      </c>
      <c r="D10" s="55">
        <f>+(C10-C9)/C9*100</f>
        <v>-6.7235102061205154</v>
      </c>
      <c r="E10" s="62">
        <v>30.56</v>
      </c>
    </row>
    <row r="11" spans="2:21" ht="15.75">
      <c r="B11" s="32">
        <v>43891</v>
      </c>
      <c r="C11" s="3">
        <v>815380303.57999992</v>
      </c>
      <c r="D11" s="4">
        <f t="shared" ref="D11" si="0">+(C11-C10)/C10*100</f>
        <v>-1.5474922293899249</v>
      </c>
      <c r="E11" s="4">
        <v>7.43</v>
      </c>
    </row>
    <row r="12" spans="2:21" ht="15.75">
      <c r="B12" s="32">
        <v>43922</v>
      </c>
      <c r="C12" s="54"/>
      <c r="D12" s="55"/>
      <c r="E12" s="62"/>
    </row>
    <row r="13" spans="2:21" ht="15.75">
      <c r="B13" s="32">
        <v>43952</v>
      </c>
      <c r="C13" s="3"/>
      <c r="D13" s="4"/>
      <c r="E13" s="4"/>
    </row>
    <row r="14" spans="2:21" ht="15.75">
      <c r="B14" s="32">
        <v>43983</v>
      </c>
      <c r="C14" s="54"/>
      <c r="D14" s="55"/>
      <c r="E14" s="62"/>
    </row>
    <row r="15" spans="2:21" ht="15.75">
      <c r="B15" s="32">
        <v>44013</v>
      </c>
      <c r="C15" s="3"/>
      <c r="D15" s="4"/>
      <c r="E15" s="4"/>
    </row>
    <row r="16" spans="2:21" ht="15.75">
      <c r="B16" s="32">
        <v>44044</v>
      </c>
      <c r="C16" s="54"/>
      <c r="D16" s="55"/>
      <c r="E16" s="56"/>
    </row>
    <row r="17" spans="2:5" ht="15.75">
      <c r="B17" s="32">
        <v>44075</v>
      </c>
      <c r="C17" s="3"/>
      <c r="D17" s="4"/>
      <c r="E17" s="4"/>
    </row>
    <row r="18" spans="2:5" ht="15.75">
      <c r="B18" s="32">
        <v>44105</v>
      </c>
      <c r="C18" s="54"/>
      <c r="D18" s="55"/>
      <c r="E18" s="56"/>
    </row>
    <row r="19" spans="2:5" ht="15.75">
      <c r="B19" s="32">
        <v>44136</v>
      </c>
      <c r="C19" s="3"/>
      <c r="D19" s="4"/>
      <c r="E19" s="4"/>
    </row>
    <row r="20" spans="2:5" ht="15.75">
      <c r="B20" s="32">
        <v>44166</v>
      </c>
      <c r="C20" s="54"/>
      <c r="D20" s="55"/>
      <c r="E20" s="56"/>
    </row>
    <row r="21" spans="2:5" ht="35.1" customHeight="1">
      <c r="B21" s="52" t="s">
        <v>7</v>
      </c>
      <c r="C21" s="95">
        <f>SUM(C9:C20)</f>
        <v>2531471126.1499996</v>
      </c>
      <c r="D21" s="17"/>
      <c r="E21" s="18"/>
    </row>
    <row r="22" spans="2:5">
      <c r="C22" s="11"/>
      <c r="D22" s="11"/>
      <c r="E22" s="11"/>
    </row>
    <row r="27" spans="2:5">
      <c r="D27" t="s">
        <v>77</v>
      </c>
    </row>
  </sheetData>
  <mergeCells count="2">
    <mergeCell ref="B6:E6"/>
    <mergeCell ref="B7:E7"/>
  </mergeCells>
  <conditionalFormatting sqref="D9:E9 C10 E11 C12 E13 D15:E15 D17:E17 D19:E19 C14 C16 C18 C20">
    <cfRule type="cellIs" dxfId="72" priority="23" stopIfTrue="1" operator="lessThan">
      <formula>0</formula>
    </cfRule>
  </conditionalFormatting>
  <conditionalFormatting sqref="D10:E10 D16:E16 D18:E18 D20:E20 E12 E14">
    <cfRule type="cellIs" dxfId="71" priority="17" stopIfTrue="1" operator="lessThan">
      <formula>0</formula>
    </cfRule>
  </conditionalFormatting>
  <conditionalFormatting sqref="D12">
    <cfRule type="cellIs" dxfId="70" priority="4" stopIfTrue="1" operator="lessThan">
      <formula>0</formula>
    </cfRule>
  </conditionalFormatting>
  <conditionalFormatting sqref="D14">
    <cfRule type="cellIs" dxfId="69" priority="3" stopIfTrue="1" operator="lessThan">
      <formula>0</formula>
    </cfRule>
  </conditionalFormatting>
  <conditionalFormatting sqref="D13">
    <cfRule type="cellIs" dxfId="68" priority="2" stopIfTrue="1" operator="lessThan">
      <formula>0</formula>
    </cfRule>
  </conditionalFormatting>
  <conditionalFormatting sqref="D11">
    <cfRule type="cellIs" dxfId="67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showGridLines="0" workbookViewId="0">
      <selection activeCell="D12" sqref="D12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17.7109375" customWidth="1"/>
    <col min="7" max="7" width="11.7109375" bestFit="1" customWidth="1"/>
    <col min="8" max="8" width="1.7109375" customWidth="1"/>
    <col min="9" max="10" width="17.7109375" customWidth="1"/>
    <col min="11" max="11" width="11.7109375" bestFit="1" customWidth="1"/>
  </cols>
  <sheetData>
    <row r="2" spans="1:11" ht="18.75">
      <c r="B2" s="51" t="s">
        <v>65</v>
      </c>
      <c r="E2" s="50" t="s">
        <v>80</v>
      </c>
    </row>
    <row r="4" spans="1:11" ht="30" customHeight="1">
      <c r="B4" s="152" t="s">
        <v>81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" customHeight="1">
      <c r="B5" s="149" t="s">
        <v>15</v>
      </c>
      <c r="C5" s="149"/>
      <c r="D5" s="149"/>
    </row>
    <row r="6" spans="1:11" ht="50.1" customHeight="1">
      <c r="B6" s="157" t="s">
        <v>16</v>
      </c>
      <c r="C6" s="158"/>
      <c r="D6" s="59" t="s">
        <v>78</v>
      </c>
      <c r="E6" s="60" t="s">
        <v>83</v>
      </c>
      <c r="F6" s="53" t="s">
        <v>23</v>
      </c>
      <c r="G6" s="53" t="s">
        <v>24</v>
      </c>
      <c r="I6" s="60" t="s">
        <v>82</v>
      </c>
      <c r="J6" s="53" t="s">
        <v>25</v>
      </c>
      <c r="K6" s="53" t="s">
        <v>26</v>
      </c>
    </row>
    <row r="7" spans="1:11" s="1" customFormat="1" ht="21.95" customHeight="1">
      <c r="B7" s="159" t="s">
        <v>17</v>
      </c>
      <c r="C7" s="160"/>
      <c r="D7" s="61">
        <f>+D8+D9</f>
        <v>558646638.80999994</v>
      </c>
      <c r="E7" s="61">
        <f>+E8+E9</f>
        <v>539633581.53999996</v>
      </c>
      <c r="F7" s="71">
        <f t="shared" ref="F7:F15" si="0">+D7-E7</f>
        <v>19013057.269999981</v>
      </c>
      <c r="G7" s="55">
        <f t="shared" ref="G7:G15" si="1">+IFERROR(F7/E7*100,0)</f>
        <v>3.5233272947433592</v>
      </c>
      <c r="H7" s="63"/>
      <c r="I7" s="61">
        <f>+I8+I9</f>
        <v>396414489.60000002</v>
      </c>
      <c r="J7" s="61">
        <f>+J8+J9</f>
        <v>162232149.21000001</v>
      </c>
      <c r="K7" s="62">
        <f>+J7/I7*100</f>
        <v>40.924878748428064</v>
      </c>
    </row>
    <row r="8" spans="1:11" s="1" customFormat="1" ht="21.95" customHeight="1">
      <c r="B8" s="72"/>
      <c r="C8" s="57" t="s">
        <v>66</v>
      </c>
      <c r="D8" s="73">
        <v>169732900</v>
      </c>
      <c r="E8" s="74">
        <v>168148729.84999999</v>
      </c>
      <c r="F8" s="75">
        <f t="shared" si="0"/>
        <v>1584170.150000006</v>
      </c>
      <c r="G8" s="64">
        <f t="shared" si="1"/>
        <v>0.94212436300481883</v>
      </c>
      <c r="H8" s="64"/>
      <c r="I8" s="74">
        <v>118002836.47</v>
      </c>
      <c r="J8" s="74">
        <f t="shared" ref="J8:J15" si="2">+D8-I8</f>
        <v>51730063.530000001</v>
      </c>
      <c r="K8" s="64">
        <f t="shared" ref="K8:K15" si="3">+J8/I8*100</f>
        <v>43.837983117593446</v>
      </c>
    </row>
    <row r="9" spans="1:11" s="1" customFormat="1" ht="21.95" customHeight="1">
      <c r="B9" s="72"/>
      <c r="C9" s="57" t="s">
        <v>67</v>
      </c>
      <c r="D9" s="73">
        <v>388913738.81</v>
      </c>
      <c r="E9" s="74">
        <v>371484851.69</v>
      </c>
      <c r="F9" s="75">
        <f t="shared" si="0"/>
        <v>17428887.120000005</v>
      </c>
      <c r="G9" s="65">
        <f t="shared" si="1"/>
        <v>4.6916817847916503</v>
      </c>
      <c r="H9" s="65"/>
      <c r="I9" s="74">
        <v>278411653.13</v>
      </c>
      <c r="J9" s="74">
        <f t="shared" si="2"/>
        <v>110502085.68000001</v>
      </c>
      <c r="K9" s="65">
        <f t="shared" si="3"/>
        <v>39.690179788704022</v>
      </c>
    </row>
    <row r="10" spans="1:11" s="1" customFormat="1" ht="21.95" customHeight="1">
      <c r="B10" s="159" t="s">
        <v>18</v>
      </c>
      <c r="C10" s="160"/>
      <c r="D10" s="61">
        <v>57476178.490000002</v>
      </c>
      <c r="E10" s="61">
        <v>75606776.299999997</v>
      </c>
      <c r="F10" s="71">
        <f t="shared" si="0"/>
        <v>-18130597.809999995</v>
      </c>
      <c r="G10" s="55">
        <f t="shared" si="1"/>
        <v>-23.980122810764509</v>
      </c>
      <c r="H10" s="66"/>
      <c r="I10" s="61">
        <v>100292321.27000001</v>
      </c>
      <c r="J10" s="61">
        <f t="shared" si="2"/>
        <v>-42816142.780000009</v>
      </c>
      <c r="K10" s="62">
        <f t="shared" si="3"/>
        <v>-42.691346892583496</v>
      </c>
    </row>
    <row r="11" spans="1:11" s="1" customFormat="1" ht="21.95" customHeight="1">
      <c r="B11" s="153" t="s">
        <v>19</v>
      </c>
      <c r="C11" s="154"/>
      <c r="D11" s="76">
        <v>86747799.400000006</v>
      </c>
      <c r="E11" s="77">
        <v>46258065.840000004</v>
      </c>
      <c r="F11" s="77">
        <f t="shared" si="0"/>
        <v>40489733.560000002</v>
      </c>
      <c r="G11" s="67">
        <f t="shared" si="1"/>
        <v>87.530104911969659</v>
      </c>
      <c r="H11" s="67"/>
      <c r="I11" s="78">
        <v>111375342.25</v>
      </c>
      <c r="J11" s="77">
        <f t="shared" si="2"/>
        <v>-24627542.849999994</v>
      </c>
      <c r="K11" s="67">
        <f t="shared" si="3"/>
        <v>-22.11220396945626</v>
      </c>
    </row>
    <row r="12" spans="1:11" s="1" customFormat="1" ht="21.95" customHeight="1">
      <c r="B12" s="159" t="s">
        <v>20</v>
      </c>
      <c r="C12" s="160"/>
      <c r="D12" s="61">
        <v>53654094.329999998</v>
      </c>
      <c r="E12" s="61">
        <v>59232990.299999997</v>
      </c>
      <c r="F12" s="79">
        <f t="shared" si="0"/>
        <v>-5578895.9699999988</v>
      </c>
      <c r="G12" s="62">
        <f t="shared" si="1"/>
        <v>-9.4185620914026345</v>
      </c>
      <c r="H12" s="67"/>
      <c r="I12" s="61">
        <v>57502925.379999995</v>
      </c>
      <c r="J12" s="71">
        <f t="shared" si="2"/>
        <v>-3848831.049999997</v>
      </c>
      <c r="K12" s="62">
        <f t="shared" si="3"/>
        <v>-6.693278688980671</v>
      </c>
    </row>
    <row r="13" spans="1:11" s="1" customFormat="1" ht="21.95" customHeight="1">
      <c r="B13" s="153" t="s">
        <v>21</v>
      </c>
      <c r="C13" s="154"/>
      <c r="D13" s="76">
        <v>30021.1</v>
      </c>
      <c r="E13" s="77">
        <v>42650.12</v>
      </c>
      <c r="F13" s="78">
        <f t="shared" si="0"/>
        <v>-12629.020000000004</v>
      </c>
      <c r="G13" s="68">
        <f t="shared" si="1"/>
        <v>-29.610749043613481</v>
      </c>
      <c r="H13" s="67"/>
      <c r="I13" s="78">
        <v>40920.93</v>
      </c>
      <c r="J13" s="77">
        <f t="shared" si="2"/>
        <v>-10899.830000000002</v>
      </c>
      <c r="K13" s="68">
        <f t="shared" si="3"/>
        <v>-26.636320337783136</v>
      </c>
    </row>
    <row r="14" spans="1:11" s="1" customFormat="1" ht="21.95" customHeight="1">
      <c r="B14" s="155" t="s">
        <v>9</v>
      </c>
      <c r="C14" s="156"/>
      <c r="D14" s="81">
        <f>+D7+D10+D11+D12+D13</f>
        <v>756554732.13</v>
      </c>
      <c r="E14" s="81">
        <f>+E7+E10+E11+E12+E13</f>
        <v>720774064.0999999</v>
      </c>
      <c r="F14" s="82">
        <f t="shared" si="0"/>
        <v>35780668.030000091</v>
      </c>
      <c r="G14" s="93">
        <f t="shared" si="1"/>
        <v>4.9642002691478497</v>
      </c>
      <c r="H14" s="67"/>
      <c r="I14" s="83">
        <f>+I7+I10+I11+I12+I13</f>
        <v>665625999.42999995</v>
      </c>
      <c r="J14" s="81">
        <f t="shared" si="2"/>
        <v>90928732.700000048</v>
      </c>
      <c r="K14" s="93">
        <f t="shared" si="3"/>
        <v>13.660634166613935</v>
      </c>
    </row>
    <row r="15" spans="1:11" s="1" customFormat="1" ht="21.95" customHeight="1">
      <c r="B15" s="153" t="s">
        <v>22</v>
      </c>
      <c r="C15" s="154"/>
      <c r="D15" s="84">
        <f>+D16+D17+D18</f>
        <v>58839453.640000008</v>
      </c>
      <c r="E15" s="84">
        <f>+E16+E17+E18</f>
        <v>107422517.22</v>
      </c>
      <c r="F15" s="77">
        <f t="shared" si="0"/>
        <v>-48583063.579999991</v>
      </c>
      <c r="G15" s="67">
        <f t="shared" si="1"/>
        <v>-45.226145167034645</v>
      </c>
      <c r="H15" s="69"/>
      <c r="I15" s="84">
        <v>93334511.079999998</v>
      </c>
      <c r="J15" s="77">
        <f t="shared" si="2"/>
        <v>-34495057.43999999</v>
      </c>
      <c r="K15" s="67">
        <f t="shared" si="3"/>
        <v>-36.958523745234139</v>
      </c>
    </row>
    <row r="16" spans="1:11" s="1" customFormat="1" ht="21.95" customHeight="1">
      <c r="A16" s="99"/>
      <c r="B16" s="96"/>
      <c r="C16" s="24" t="s">
        <v>27</v>
      </c>
      <c r="D16" s="73">
        <v>39635996.870000005</v>
      </c>
      <c r="E16" s="74">
        <v>90816275.829999998</v>
      </c>
      <c r="F16" s="75">
        <f t="shared" ref="F16:F18" si="4">+D16-E16</f>
        <v>-51180278.959999993</v>
      </c>
      <c r="G16" s="64">
        <f t="shared" ref="G16:G18" si="5">+IFERROR(F16/E16*100,0)</f>
        <v>-56.355844249553819</v>
      </c>
      <c r="H16" s="67"/>
      <c r="I16" s="74"/>
      <c r="J16" s="75"/>
      <c r="K16" s="64"/>
    </row>
    <row r="17" spans="1:12" s="1" customFormat="1" ht="21.95" customHeight="1">
      <c r="A17" s="99"/>
      <c r="B17" s="97"/>
      <c r="C17" s="24" t="s">
        <v>28</v>
      </c>
      <c r="D17" s="85">
        <v>9564812.4800000004</v>
      </c>
      <c r="E17" s="86">
        <v>11466456.35</v>
      </c>
      <c r="F17" s="75">
        <f t="shared" si="4"/>
        <v>-1901643.8699999992</v>
      </c>
      <c r="G17" s="64">
        <f t="shared" si="5"/>
        <v>-16.584407701512763</v>
      </c>
      <c r="H17" s="67"/>
      <c r="I17" s="86"/>
      <c r="J17" s="75"/>
      <c r="K17" s="64"/>
    </row>
    <row r="18" spans="1:12" s="1" customFormat="1" ht="21.95" customHeight="1">
      <c r="A18" s="99"/>
      <c r="B18" s="98"/>
      <c r="C18" s="24" t="s">
        <v>29</v>
      </c>
      <c r="D18" s="87">
        <v>9638644.2899999991</v>
      </c>
      <c r="E18" s="74">
        <v>5139785.04</v>
      </c>
      <c r="F18" s="75">
        <f t="shared" si="4"/>
        <v>4498859.2499999991</v>
      </c>
      <c r="G18" s="64">
        <f t="shared" si="5"/>
        <v>87.530105150078398</v>
      </c>
      <c r="H18" s="67"/>
      <c r="I18" s="88"/>
      <c r="J18" s="75"/>
      <c r="K18" s="64"/>
    </row>
    <row r="19" spans="1:12" s="1" customFormat="1" ht="35.1" customHeight="1">
      <c r="A19" s="99"/>
      <c r="B19" s="150" t="s">
        <v>30</v>
      </c>
      <c r="C19" s="151"/>
      <c r="D19" s="89">
        <f>+D14+D15</f>
        <v>815394185.76999998</v>
      </c>
      <c r="E19" s="89">
        <f>+E14+E15</f>
        <v>828196581.31999993</v>
      </c>
      <c r="F19" s="91">
        <f>+F14+F15</f>
        <v>-12802395.5499999</v>
      </c>
      <c r="G19" s="94">
        <f>+IFERROR(F19/E19*100,0)</f>
        <v>-1.5458160343520291</v>
      </c>
      <c r="H19" s="67"/>
      <c r="I19" s="91">
        <f>+I14+I15</f>
        <v>758960510.50999999</v>
      </c>
      <c r="J19" s="92">
        <f>+J14+J15</f>
        <v>56433675.260000058</v>
      </c>
      <c r="K19" s="94">
        <f t="shared" ref="K19" si="6">+J19/I19*100</f>
        <v>7.435653697196738</v>
      </c>
      <c r="L19" s="90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66" priority="45" stopIfTrue="1" operator="lessThan">
      <formula>0</formula>
    </cfRule>
  </conditionalFormatting>
  <conditionalFormatting sqref="G8:H9">
    <cfRule type="cellIs" dxfId="65" priority="41" stopIfTrue="1" operator="lessThan">
      <formula>0</formula>
    </cfRule>
  </conditionalFormatting>
  <conditionalFormatting sqref="K19">
    <cfRule type="cellIs" dxfId="64" priority="36" stopIfTrue="1" operator="lessThan">
      <formula>0</formula>
    </cfRule>
  </conditionalFormatting>
  <conditionalFormatting sqref="G11:H11 H10 G13:H15 H12:H14">
    <cfRule type="cellIs" dxfId="63" priority="39" stopIfTrue="1" operator="lessThan">
      <formula>0</formula>
    </cfRule>
  </conditionalFormatting>
  <conditionalFormatting sqref="G16:G18">
    <cfRule type="cellIs" dxfId="62" priority="22" stopIfTrue="1" operator="lessThan">
      <formula>0</formula>
    </cfRule>
  </conditionalFormatting>
  <conditionalFormatting sqref="G19">
    <cfRule type="cellIs" dxfId="61" priority="37" stopIfTrue="1" operator="lessThan">
      <formula>0</formula>
    </cfRule>
  </conditionalFormatting>
  <conditionalFormatting sqref="K8:K9">
    <cfRule type="cellIs" dxfId="60" priority="34" stopIfTrue="1" operator="lessThan">
      <formula>0</formula>
    </cfRule>
  </conditionalFormatting>
  <conditionalFormatting sqref="K11 K13:K15">
    <cfRule type="cellIs" dxfId="59" priority="33" stopIfTrue="1" operator="lessThan">
      <formula>0</formula>
    </cfRule>
  </conditionalFormatting>
  <conditionalFormatting sqref="K16:K18">
    <cfRule type="cellIs" dxfId="58" priority="21" stopIfTrue="1" operator="lessThan">
      <formula>0</formula>
    </cfRule>
  </conditionalFormatting>
  <conditionalFormatting sqref="B7">
    <cfRule type="cellIs" dxfId="57" priority="20" stopIfTrue="1" operator="lessThan">
      <formula>0</formula>
    </cfRule>
  </conditionalFormatting>
  <conditionalFormatting sqref="H16:H19">
    <cfRule type="cellIs" dxfId="56" priority="2" stopIfTrue="1" operator="lessThan">
      <formula>0</formula>
    </cfRule>
  </conditionalFormatting>
  <conditionalFormatting sqref="E7">
    <cfRule type="cellIs" dxfId="55" priority="18" stopIfTrue="1" operator="lessThan">
      <formula>0</formula>
    </cfRule>
  </conditionalFormatting>
  <conditionalFormatting sqref="I7:J7">
    <cfRule type="cellIs" dxfId="54" priority="16" stopIfTrue="1" operator="lessThan">
      <formula>0</formula>
    </cfRule>
  </conditionalFormatting>
  <conditionalFormatting sqref="G7">
    <cfRule type="cellIs" dxfId="53" priority="15" stopIfTrue="1" operator="lessThan">
      <formula>0</formula>
    </cfRule>
  </conditionalFormatting>
  <conditionalFormatting sqref="K7">
    <cfRule type="cellIs" dxfId="52" priority="14" stopIfTrue="1" operator="lessThan">
      <formula>0</formula>
    </cfRule>
  </conditionalFormatting>
  <conditionalFormatting sqref="B10">
    <cfRule type="cellIs" dxfId="51" priority="13" stopIfTrue="1" operator="lessThan">
      <formula>0</formula>
    </cfRule>
  </conditionalFormatting>
  <conditionalFormatting sqref="D10:E10">
    <cfRule type="cellIs" dxfId="50" priority="12" stopIfTrue="1" operator="lessThan">
      <formula>0</formula>
    </cfRule>
  </conditionalFormatting>
  <conditionalFormatting sqref="I10:J10">
    <cfRule type="cellIs" dxfId="49" priority="11" stopIfTrue="1" operator="lessThan">
      <formula>0</formula>
    </cfRule>
  </conditionalFormatting>
  <conditionalFormatting sqref="K10">
    <cfRule type="cellIs" dxfId="48" priority="10" stopIfTrue="1" operator="lessThan">
      <formula>0</formula>
    </cfRule>
  </conditionalFormatting>
  <conditionalFormatting sqref="G10">
    <cfRule type="cellIs" dxfId="47" priority="9" stopIfTrue="1" operator="lessThan">
      <formula>0</formula>
    </cfRule>
  </conditionalFormatting>
  <conditionalFormatting sqref="B12">
    <cfRule type="cellIs" dxfId="46" priority="8" stopIfTrue="1" operator="lessThan">
      <formula>0</formula>
    </cfRule>
  </conditionalFormatting>
  <conditionalFormatting sqref="D12:E12">
    <cfRule type="cellIs" dxfId="45" priority="7" stopIfTrue="1" operator="lessThan">
      <formula>0</formula>
    </cfRule>
  </conditionalFormatting>
  <conditionalFormatting sqref="G12">
    <cfRule type="cellIs" dxfId="44" priority="5" stopIfTrue="1" operator="lessThan">
      <formula>0</formula>
    </cfRule>
  </conditionalFormatting>
  <conditionalFormatting sqref="I12">
    <cfRule type="cellIs" dxfId="43" priority="4" stopIfTrue="1" operator="lessThan">
      <formula>0</formula>
    </cfRule>
  </conditionalFormatting>
  <conditionalFormatting sqref="K12">
    <cfRule type="cellIs" dxfId="42" priority="3" stopIfTrue="1" operator="lessThan">
      <formula>0</formula>
    </cfRule>
  </conditionalFormatting>
  <conditionalFormatting sqref="D7">
    <cfRule type="cellIs" dxfId="4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zoomScale="115" zoomScaleNormal="115" workbookViewId="0">
      <selection activeCell="F18" sqref="F18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1" t="s">
        <v>65</v>
      </c>
      <c r="D2" s="50" t="s">
        <v>80</v>
      </c>
    </row>
    <row r="5" spans="2:7" ht="30" customHeight="1">
      <c r="C5" s="148" t="s">
        <v>84</v>
      </c>
      <c r="D5" s="148"/>
      <c r="E5" s="148"/>
      <c r="F5" s="148"/>
      <c r="G5" s="148"/>
    </row>
    <row r="6" spans="2:7" ht="15" customHeight="1">
      <c r="C6" s="7"/>
      <c r="D6" s="161" t="s">
        <v>15</v>
      </c>
      <c r="E6" s="161"/>
      <c r="F6" s="161"/>
      <c r="G6" s="161"/>
    </row>
    <row r="7" spans="2:7" ht="50.1" customHeight="1">
      <c r="B7" s="157" t="s">
        <v>16</v>
      </c>
      <c r="C7" s="158"/>
      <c r="D7" s="59" t="s">
        <v>85</v>
      </c>
      <c r="E7" s="59" t="s">
        <v>86</v>
      </c>
      <c r="F7" s="53" t="s">
        <v>63</v>
      </c>
      <c r="G7" s="53" t="s">
        <v>64</v>
      </c>
    </row>
    <row r="8" spans="2:7" ht="21.95" customHeight="1">
      <c r="B8" s="159" t="s">
        <v>17</v>
      </c>
      <c r="C8" s="160"/>
      <c r="D8" s="61">
        <f>+D9+D10</f>
        <v>1724141484.0799999</v>
      </c>
      <c r="E8" s="61">
        <f>+E9+E10</f>
        <v>1286854792.6199999</v>
      </c>
      <c r="F8" s="71">
        <f t="shared" ref="F8:F19" si="0">+D8-E8</f>
        <v>437286691.46000004</v>
      </c>
      <c r="G8" s="62">
        <f t="shared" ref="G8:G20" si="1">+IFERROR(F8/E8*100,0)</f>
        <v>33.981043857302403</v>
      </c>
    </row>
    <row r="9" spans="2:7" ht="21.95" customHeight="1">
      <c r="B9" s="9"/>
      <c r="C9" s="26" t="s">
        <v>66</v>
      </c>
      <c r="D9" s="101">
        <v>526759970.13999999</v>
      </c>
      <c r="E9" s="101">
        <v>383963802.63999999</v>
      </c>
      <c r="F9" s="102">
        <f t="shared" si="0"/>
        <v>142796167.5</v>
      </c>
      <c r="G9" s="10">
        <f t="shared" si="1"/>
        <v>37.190007630454694</v>
      </c>
    </row>
    <row r="10" spans="2:7" ht="21.95" customHeight="1">
      <c r="B10" s="9"/>
      <c r="C10" s="26" t="s">
        <v>67</v>
      </c>
      <c r="D10" s="101">
        <v>1197381513.9400001</v>
      </c>
      <c r="E10" s="101">
        <v>902890989.98000002</v>
      </c>
      <c r="F10" s="102">
        <f t="shared" si="0"/>
        <v>294490523.96000004</v>
      </c>
      <c r="G10" s="12">
        <f t="shared" si="1"/>
        <v>32.616398571717205</v>
      </c>
    </row>
    <row r="11" spans="2:7" ht="21.95" customHeight="1">
      <c r="B11" s="159" t="s">
        <v>18</v>
      </c>
      <c r="C11" s="160"/>
      <c r="D11" s="61">
        <v>164386401.38</v>
      </c>
      <c r="E11" s="61">
        <v>184874880.69</v>
      </c>
      <c r="F11" s="71">
        <f t="shared" si="0"/>
        <v>-20488479.310000002</v>
      </c>
      <c r="G11" s="62">
        <f t="shared" si="1"/>
        <v>-11.082348901879907</v>
      </c>
    </row>
    <row r="12" spans="2:7" ht="21.95" customHeight="1">
      <c r="B12" s="153" t="s">
        <v>19</v>
      </c>
      <c r="C12" s="154"/>
      <c r="D12" s="76">
        <v>182859056.05000001</v>
      </c>
      <c r="E12" s="77">
        <v>160463331.75</v>
      </c>
      <c r="F12" s="77">
        <f t="shared" si="0"/>
        <v>22395724.300000012</v>
      </c>
      <c r="G12" s="67">
        <f t="shared" si="1"/>
        <v>13.956910937691541</v>
      </c>
    </row>
    <row r="13" spans="2:7" ht="21.95" customHeight="1">
      <c r="B13" s="159" t="s">
        <v>20</v>
      </c>
      <c r="C13" s="160"/>
      <c r="D13" s="61">
        <v>175599485.75999999</v>
      </c>
      <c r="E13" s="61">
        <v>159495529.51999998</v>
      </c>
      <c r="F13" s="79">
        <f t="shared" si="0"/>
        <v>16103956.24000001</v>
      </c>
      <c r="G13" s="62">
        <f t="shared" si="1"/>
        <v>10.096807282602018</v>
      </c>
    </row>
    <row r="14" spans="2:7" ht="21.95" customHeight="1">
      <c r="B14" s="153" t="s">
        <v>21</v>
      </c>
      <c r="C14" s="154"/>
      <c r="D14" s="103">
        <v>72671.22</v>
      </c>
      <c r="E14" s="103">
        <v>117576.93</v>
      </c>
      <c r="F14" s="104">
        <f t="shared" si="0"/>
        <v>-44905.709999999992</v>
      </c>
      <c r="G14" s="13">
        <f t="shared" si="1"/>
        <v>-38.192619929777031</v>
      </c>
    </row>
    <row r="15" spans="2:7" ht="21.95" customHeight="1">
      <c r="B15" s="155" t="s">
        <v>9</v>
      </c>
      <c r="C15" s="156"/>
      <c r="D15" s="80">
        <f>+D8+D11+D12+D13+D14</f>
        <v>2247059098.4899998</v>
      </c>
      <c r="E15" s="81">
        <f>+E8+E11+E12+E13+E14</f>
        <v>1791806111.51</v>
      </c>
      <c r="F15" s="82">
        <f t="shared" si="0"/>
        <v>455252986.97999978</v>
      </c>
      <c r="G15" s="93">
        <f t="shared" si="1"/>
        <v>25.407491583804603</v>
      </c>
    </row>
    <row r="16" spans="2:7" ht="21.95" customHeight="1">
      <c r="B16" s="153" t="s">
        <v>22</v>
      </c>
      <c r="C16" s="154"/>
      <c r="D16" s="103">
        <f>+D17+D18+D19</f>
        <v>284412017.70000005</v>
      </c>
      <c r="E16" s="103">
        <f>+E17+E18+E19</f>
        <v>288194885.05000001</v>
      </c>
      <c r="F16" s="103">
        <f t="shared" si="0"/>
        <v>-3782867.3499999642</v>
      </c>
      <c r="G16" s="8">
        <f t="shared" si="1"/>
        <v>-1.3126073869574959</v>
      </c>
    </row>
    <row r="17" spans="1:7" ht="21.95" customHeight="1">
      <c r="A17" s="113"/>
      <c r="B17" s="110"/>
      <c r="C17" s="23" t="s">
        <v>27</v>
      </c>
      <c r="D17" s="101">
        <v>230991450.79000002</v>
      </c>
      <c r="E17" s="101">
        <v>234774308.19000003</v>
      </c>
      <c r="F17" s="102">
        <f t="shared" si="0"/>
        <v>-3782857.400000006</v>
      </c>
      <c r="G17" s="10">
        <f t="shared" si="1"/>
        <v>-1.6112740057308932</v>
      </c>
    </row>
    <row r="18" spans="1:7" ht="21.95" customHeight="1">
      <c r="A18" s="113"/>
      <c r="B18" s="111"/>
      <c r="C18" s="23" t="s">
        <v>28</v>
      </c>
      <c r="D18" s="105">
        <v>33102649.859999999</v>
      </c>
      <c r="E18" s="105">
        <v>33102649.859999999</v>
      </c>
      <c r="F18" s="102">
        <f t="shared" si="0"/>
        <v>0</v>
      </c>
      <c r="G18" s="12">
        <f t="shared" si="1"/>
        <v>0</v>
      </c>
    </row>
    <row r="19" spans="1:7" ht="21.95" customHeight="1">
      <c r="A19" s="113"/>
      <c r="B19" s="112"/>
      <c r="C19" s="25" t="s">
        <v>29</v>
      </c>
      <c r="D19" s="106">
        <v>20317917.050000001</v>
      </c>
      <c r="E19" s="106">
        <v>20317927</v>
      </c>
      <c r="F19" s="102">
        <f t="shared" si="0"/>
        <v>-9.9499999992549419</v>
      </c>
      <c r="G19" s="12">
        <f t="shared" si="1"/>
        <v>-4.8971531393212218E-5</v>
      </c>
    </row>
    <row r="20" spans="1:7" ht="35.1" customHeight="1">
      <c r="A20" s="113"/>
      <c r="B20" s="162" t="s">
        <v>30</v>
      </c>
      <c r="C20" s="151"/>
      <c r="D20" s="20">
        <f>+D15+D16</f>
        <v>2531471116.1899996</v>
      </c>
      <c r="E20" s="21">
        <f>+E15+E16</f>
        <v>2080000996.5599999</v>
      </c>
      <c r="F20" s="20">
        <f>+F15+F16</f>
        <v>451470119.62999982</v>
      </c>
      <c r="G20" s="100">
        <f t="shared" si="1"/>
        <v>21.705283813645359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40" priority="17" stopIfTrue="1" operator="lessThan">
      <formula>0</formula>
    </cfRule>
  </conditionalFormatting>
  <conditionalFormatting sqref="G14 G16">
    <cfRule type="cellIs" dxfId="39" priority="16" stopIfTrue="1" operator="lessThan">
      <formula>0</formula>
    </cfRule>
  </conditionalFormatting>
  <conditionalFormatting sqref="G20">
    <cfRule type="cellIs" dxfId="38" priority="15" stopIfTrue="1" operator="lessThan">
      <formula>0</formula>
    </cfRule>
  </conditionalFormatting>
  <conditionalFormatting sqref="G17:G18">
    <cfRule type="cellIs" dxfId="37" priority="14" stopIfTrue="1" operator="lessThan">
      <formula>0</formula>
    </cfRule>
  </conditionalFormatting>
  <conditionalFormatting sqref="G19">
    <cfRule type="cellIs" dxfId="36" priority="13" stopIfTrue="1" operator="lessThan">
      <formula>0</formula>
    </cfRule>
  </conditionalFormatting>
  <conditionalFormatting sqref="B8">
    <cfRule type="cellIs" dxfId="35" priority="12" stopIfTrue="1" operator="lessThan">
      <formula>0</formula>
    </cfRule>
  </conditionalFormatting>
  <conditionalFormatting sqref="D8">
    <cfRule type="cellIs" dxfId="34" priority="11" stopIfTrue="1" operator="lessThan">
      <formula>0</formula>
    </cfRule>
  </conditionalFormatting>
  <conditionalFormatting sqref="E8">
    <cfRule type="cellIs" dxfId="33" priority="10" stopIfTrue="1" operator="lessThan">
      <formula>0</formula>
    </cfRule>
  </conditionalFormatting>
  <conditionalFormatting sqref="G8">
    <cfRule type="cellIs" dxfId="32" priority="9" stopIfTrue="1" operator="lessThan">
      <formula>0</formula>
    </cfRule>
  </conditionalFormatting>
  <conditionalFormatting sqref="B11">
    <cfRule type="cellIs" dxfId="31" priority="8" stopIfTrue="1" operator="lessThan">
      <formula>0</formula>
    </cfRule>
  </conditionalFormatting>
  <conditionalFormatting sqref="D11:E11">
    <cfRule type="cellIs" dxfId="30" priority="7" stopIfTrue="1" operator="lessThan">
      <formula>0</formula>
    </cfRule>
  </conditionalFormatting>
  <conditionalFormatting sqref="G11">
    <cfRule type="cellIs" dxfId="29" priority="6" stopIfTrue="1" operator="lessThan">
      <formula>0</formula>
    </cfRule>
  </conditionalFormatting>
  <conditionalFormatting sqref="G12">
    <cfRule type="cellIs" dxfId="28" priority="5" stopIfTrue="1" operator="lessThan">
      <formula>0</formula>
    </cfRule>
  </conditionalFormatting>
  <conditionalFormatting sqref="G15">
    <cfRule type="cellIs" dxfId="27" priority="1" stopIfTrue="1" operator="lessThan">
      <formula>0</formula>
    </cfRule>
  </conditionalFormatting>
  <conditionalFormatting sqref="B13">
    <cfRule type="cellIs" dxfId="26" priority="4" stopIfTrue="1" operator="lessThan">
      <formula>0</formula>
    </cfRule>
  </conditionalFormatting>
  <conditionalFormatting sqref="D13:E13">
    <cfRule type="cellIs" dxfId="25" priority="3" stopIfTrue="1" operator="lessThan">
      <formula>0</formula>
    </cfRule>
  </conditionalFormatting>
  <conditionalFormatting sqref="G13">
    <cfRule type="cellIs" dxfId="24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zoomScale="110" zoomScaleNormal="110" workbookViewId="0">
      <selection activeCell="M15" sqref="M15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1" t="s">
        <v>65</v>
      </c>
      <c r="E2" s="50" t="s">
        <v>80</v>
      </c>
    </row>
    <row r="4" spans="2:18" ht="30" customHeight="1">
      <c r="B4" s="148" t="s">
        <v>50</v>
      </c>
      <c r="C4" s="148"/>
      <c r="D4" s="148"/>
      <c r="E4" s="148"/>
      <c r="F4" s="148"/>
      <c r="G4" s="148"/>
      <c r="I4" s="152" t="s">
        <v>53</v>
      </c>
      <c r="J4" s="152"/>
      <c r="K4" s="152"/>
      <c r="L4" s="152"/>
      <c r="M4" s="152"/>
      <c r="O4" s="148" t="s">
        <v>54</v>
      </c>
      <c r="P4" s="148"/>
    </row>
    <row r="5" spans="2:18" ht="15" customHeight="1">
      <c r="C5" s="161" t="s">
        <v>15</v>
      </c>
      <c r="D5" s="161"/>
      <c r="E5" s="161"/>
      <c r="F5" s="161"/>
      <c r="G5" s="161"/>
      <c r="I5" s="161" t="s">
        <v>15</v>
      </c>
      <c r="J5" s="161"/>
      <c r="K5" s="161"/>
      <c r="O5" s="161" t="s">
        <v>55</v>
      </c>
      <c r="P5" s="161"/>
      <c r="Q5" s="7"/>
      <c r="R5" s="7"/>
    </row>
    <row r="6" spans="2:18" ht="49.5" customHeight="1">
      <c r="B6" s="165" t="s">
        <v>1</v>
      </c>
      <c r="C6" s="169" t="s">
        <v>47</v>
      </c>
      <c r="D6" s="170"/>
      <c r="E6" s="169" t="s">
        <v>48</v>
      </c>
      <c r="F6" s="170"/>
      <c r="G6" s="167" t="s">
        <v>49</v>
      </c>
      <c r="I6" s="169" t="s">
        <v>47</v>
      </c>
      <c r="J6" s="170"/>
      <c r="K6" s="169" t="s">
        <v>48</v>
      </c>
      <c r="L6" s="170"/>
      <c r="M6" s="167" t="s">
        <v>49</v>
      </c>
      <c r="O6" s="163" t="s">
        <v>47</v>
      </c>
      <c r="P6" s="163" t="s">
        <v>48</v>
      </c>
    </row>
    <row r="7" spans="2:18" ht="16.5" customHeight="1">
      <c r="B7" s="166"/>
      <c r="C7" s="107" t="s">
        <v>51</v>
      </c>
      <c r="D7" s="107" t="s">
        <v>52</v>
      </c>
      <c r="E7" s="107" t="s">
        <v>51</v>
      </c>
      <c r="F7" s="107" t="s">
        <v>52</v>
      </c>
      <c r="G7" s="168"/>
      <c r="I7" s="107" t="s">
        <v>51</v>
      </c>
      <c r="J7" s="107" t="s">
        <v>52</v>
      </c>
      <c r="K7" s="107" t="s">
        <v>51</v>
      </c>
      <c r="L7" s="107" t="s">
        <v>52</v>
      </c>
      <c r="M7" s="168"/>
      <c r="O7" s="164"/>
      <c r="P7" s="164"/>
    </row>
    <row r="8" spans="2:18" ht="15.75">
      <c r="B8" s="32">
        <v>43831</v>
      </c>
      <c r="C8" s="115">
        <v>188878340.28999999</v>
      </c>
      <c r="D8" s="116">
        <f>+C8/G8*100</f>
        <v>30.178947194195281</v>
      </c>
      <c r="E8" s="115">
        <v>436982923.44</v>
      </c>
      <c r="F8" s="115">
        <f>+E8/G8*100</f>
        <v>69.821052805804712</v>
      </c>
      <c r="G8" s="115">
        <f>+C8+E8</f>
        <v>625861263.73000002</v>
      </c>
      <c r="H8" s="1"/>
      <c r="I8" s="115">
        <v>138525008.41999999</v>
      </c>
      <c r="J8" s="116">
        <f>+I8/M8*100</f>
        <v>31.777486815691102</v>
      </c>
      <c r="K8" s="115">
        <v>297396841.61000001</v>
      </c>
      <c r="L8" s="115">
        <f>+K8/M8*100</f>
        <v>68.222513184308909</v>
      </c>
      <c r="M8" s="115">
        <f>+I8+K8</f>
        <v>435921850.02999997</v>
      </c>
      <c r="N8" s="1"/>
      <c r="O8" s="114">
        <f>+(C8-I8)/I8*100</f>
        <v>36.349632780625107</v>
      </c>
      <c r="P8" s="114">
        <f>+(E8-K8)/K8*100</f>
        <v>46.935966459606945</v>
      </c>
    </row>
    <row r="9" spans="2:18" ht="15.75">
      <c r="B9" s="33">
        <v>43862</v>
      </c>
      <c r="C9" s="108">
        <v>168148729.84999999</v>
      </c>
      <c r="D9" s="108">
        <f t="shared" ref="D9:D10" si="0">+C9/G9*100</f>
        <v>31.159797240590386</v>
      </c>
      <c r="E9" s="108">
        <v>371484851.69</v>
      </c>
      <c r="F9" s="108">
        <f t="shared" ref="F9:F10" si="1">+E9/G9*100</f>
        <v>68.840202759409621</v>
      </c>
      <c r="G9" s="108">
        <f t="shared" ref="G9:G10" si="2">+C9+E9</f>
        <v>539633581.53999996</v>
      </c>
      <c r="H9" s="1"/>
      <c r="I9" s="108">
        <v>125208791.19</v>
      </c>
      <c r="J9" s="108">
        <f t="shared" ref="J9:J10" si="3">+I9/M9*100</f>
        <v>29.727348748152743</v>
      </c>
      <c r="K9" s="108">
        <v>295981784.02999997</v>
      </c>
      <c r="L9" s="108">
        <f t="shared" ref="L9:L10" si="4">+K9/M9*100</f>
        <v>70.272651251847265</v>
      </c>
      <c r="M9" s="108">
        <f t="shared" ref="M9:M10" si="5">+I9+K9</f>
        <v>421190575.21999997</v>
      </c>
      <c r="N9" s="1"/>
      <c r="O9" s="109">
        <f>+(C9-I9)/I9*100</f>
        <v>34.294667532441977</v>
      </c>
      <c r="P9" s="109">
        <f>+(E9-K9)/K9*100</f>
        <v>25.509362985779973</v>
      </c>
    </row>
    <row r="10" spans="2:18" ht="15.75">
      <c r="B10" s="32">
        <v>43891</v>
      </c>
      <c r="C10" s="115">
        <v>169732900</v>
      </c>
      <c r="D10" s="116">
        <f t="shared" si="0"/>
        <v>30.382873216879315</v>
      </c>
      <c r="E10" s="115">
        <v>388913738.81</v>
      </c>
      <c r="F10" s="115">
        <f t="shared" si="1"/>
        <v>69.617126783120696</v>
      </c>
      <c r="G10" s="115">
        <f t="shared" si="2"/>
        <v>558646638.80999994</v>
      </c>
      <c r="H10" s="1"/>
      <c r="I10" s="115">
        <v>120230003.03</v>
      </c>
      <c r="J10" s="116">
        <f t="shared" si="3"/>
        <v>30.329366404168894</v>
      </c>
      <c r="K10" s="115">
        <v>276184486.56999999</v>
      </c>
      <c r="L10" s="115">
        <f t="shared" si="4"/>
        <v>69.670633595831106</v>
      </c>
      <c r="M10" s="115">
        <f t="shared" si="5"/>
        <v>396414489.60000002</v>
      </c>
      <c r="N10" s="1"/>
      <c r="O10" s="114">
        <f>+(C10-I10)/I10*100</f>
        <v>41.173497232340537</v>
      </c>
      <c r="P10" s="114">
        <f>+(E10-K10)/K10*100</f>
        <v>40.816648914647985</v>
      </c>
    </row>
    <row r="11" spans="2:18" ht="15.75">
      <c r="B11" s="32">
        <v>43922</v>
      </c>
      <c r="C11" s="108"/>
      <c r="D11" s="108"/>
      <c r="E11" s="108"/>
      <c r="F11" s="108"/>
      <c r="G11" s="108"/>
      <c r="H11" s="1"/>
      <c r="I11" s="108"/>
      <c r="J11" s="108"/>
      <c r="K11" s="108"/>
      <c r="L11" s="108"/>
      <c r="M11" s="108"/>
      <c r="N11" s="1"/>
      <c r="O11" s="109"/>
      <c r="P11" s="109"/>
    </row>
    <row r="12" spans="2:18" ht="15.75">
      <c r="B12" s="32">
        <v>43952</v>
      </c>
      <c r="C12" s="115"/>
      <c r="D12" s="116"/>
      <c r="E12" s="115"/>
      <c r="F12" s="115"/>
      <c r="G12" s="115"/>
      <c r="H12" s="1"/>
      <c r="I12" s="115"/>
      <c r="J12" s="116"/>
      <c r="K12" s="115"/>
      <c r="L12" s="115"/>
      <c r="M12" s="115"/>
      <c r="N12" s="1"/>
      <c r="O12" s="114"/>
      <c r="P12" s="114"/>
    </row>
    <row r="13" spans="2:18" ht="15.75">
      <c r="B13" s="32">
        <v>43983</v>
      </c>
      <c r="C13" s="108"/>
      <c r="D13" s="108"/>
      <c r="E13" s="108"/>
      <c r="F13" s="108"/>
      <c r="G13" s="108"/>
      <c r="H13" s="1"/>
      <c r="I13" s="108"/>
      <c r="J13" s="108"/>
      <c r="K13" s="108"/>
      <c r="L13" s="108"/>
      <c r="M13" s="108"/>
      <c r="N13" s="1"/>
      <c r="O13" s="109"/>
      <c r="P13" s="109"/>
    </row>
    <row r="14" spans="2:18" ht="15.75">
      <c r="B14" s="32">
        <v>44013</v>
      </c>
      <c r="C14" s="115"/>
      <c r="D14" s="116"/>
      <c r="E14" s="115"/>
      <c r="F14" s="115"/>
      <c r="G14" s="115"/>
      <c r="H14" s="1"/>
      <c r="I14" s="115"/>
      <c r="J14" s="116"/>
      <c r="K14" s="115"/>
      <c r="L14" s="115"/>
      <c r="M14" s="115"/>
      <c r="N14" s="1"/>
      <c r="O14" s="114"/>
      <c r="P14" s="114"/>
    </row>
    <row r="15" spans="2:18" ht="15.75">
      <c r="B15" s="32">
        <v>44044</v>
      </c>
      <c r="C15" s="108"/>
      <c r="D15" s="108"/>
      <c r="E15" s="108"/>
      <c r="F15" s="108"/>
      <c r="G15" s="108"/>
      <c r="H15" s="1"/>
      <c r="I15" s="108"/>
      <c r="J15" s="108"/>
      <c r="K15" s="108"/>
      <c r="L15" s="108"/>
      <c r="M15" s="108"/>
      <c r="N15" s="1"/>
      <c r="O15" s="109"/>
      <c r="P15" s="109"/>
    </row>
    <row r="16" spans="2:18" ht="15.75">
      <c r="B16" s="32">
        <v>44075</v>
      </c>
      <c r="C16" s="115"/>
      <c r="D16" s="116"/>
      <c r="E16" s="115"/>
      <c r="F16" s="115"/>
      <c r="G16" s="115"/>
      <c r="H16" s="1"/>
      <c r="I16" s="115"/>
      <c r="J16" s="116"/>
      <c r="K16" s="115"/>
      <c r="L16" s="115"/>
      <c r="M16" s="115"/>
      <c r="N16" s="1"/>
      <c r="O16" s="114"/>
      <c r="P16" s="114"/>
    </row>
    <row r="17" spans="2:16" ht="15.75">
      <c r="B17" s="32">
        <v>44105</v>
      </c>
      <c r="C17" s="108"/>
      <c r="D17" s="108"/>
      <c r="E17" s="108"/>
      <c r="F17" s="108"/>
      <c r="G17" s="108"/>
      <c r="H17" s="1"/>
      <c r="I17" s="108"/>
      <c r="J17" s="108"/>
      <c r="K17" s="108"/>
      <c r="L17" s="108"/>
      <c r="M17" s="108"/>
      <c r="N17" s="1"/>
      <c r="O17" s="109"/>
      <c r="P17" s="109"/>
    </row>
    <row r="18" spans="2:16" ht="15.75">
      <c r="B18" s="32">
        <v>44136</v>
      </c>
      <c r="C18" s="115"/>
      <c r="D18" s="116"/>
      <c r="E18" s="115"/>
      <c r="F18" s="115"/>
      <c r="G18" s="115"/>
      <c r="H18" s="1"/>
      <c r="I18" s="115"/>
      <c r="J18" s="116"/>
      <c r="K18" s="115"/>
      <c r="L18" s="115"/>
      <c r="M18" s="115"/>
      <c r="N18" s="1"/>
      <c r="O18" s="114"/>
      <c r="P18" s="114"/>
    </row>
    <row r="19" spans="2:16" ht="15.75">
      <c r="B19" s="32">
        <v>44166</v>
      </c>
      <c r="C19" s="108"/>
      <c r="D19" s="108"/>
      <c r="E19" s="108"/>
      <c r="F19" s="108"/>
      <c r="G19" s="108"/>
      <c r="H19" s="1"/>
      <c r="I19" s="108"/>
      <c r="J19" s="108"/>
      <c r="K19" s="108"/>
      <c r="L19" s="108"/>
      <c r="M19" s="108"/>
      <c r="N19" s="1"/>
      <c r="O19" s="109"/>
      <c r="P19" s="109"/>
    </row>
    <row r="20" spans="2:16" ht="35.1" customHeight="1">
      <c r="B20" s="34" t="s">
        <v>32</v>
      </c>
      <c r="C20" s="5">
        <f>SUM(C8:C19)</f>
        <v>526759970.13999999</v>
      </c>
      <c r="D20" s="5">
        <f t="shared" ref="D20" si="6">+C20/G20*100</f>
        <v>30.552015307553404</v>
      </c>
      <c r="E20" s="5">
        <f>SUM(E8:E19)</f>
        <v>1197381513.9400001</v>
      </c>
      <c r="F20" s="5">
        <f t="shared" ref="F20" si="7">+E20/G20*100</f>
        <v>69.44798469244661</v>
      </c>
      <c r="G20" s="5">
        <f t="shared" ref="G20" si="8">SUM(G8:G19)</f>
        <v>1724141484.0799999</v>
      </c>
      <c r="H20" s="117"/>
      <c r="I20" s="5">
        <f>SUM(I8:I19)</f>
        <v>383963802.63999999</v>
      </c>
      <c r="J20" s="5">
        <f t="shared" ref="J20" si="9">+I20/M20*100</f>
        <v>30.630678774531621</v>
      </c>
      <c r="K20" s="5">
        <f t="shared" ref="K20" si="10">SUM(K8:K19)</f>
        <v>869563112.21000004</v>
      </c>
      <c r="L20" s="5">
        <f t="shared" ref="L20" si="11">+K20/M20*100</f>
        <v>69.369321225468383</v>
      </c>
      <c r="M20" s="5">
        <f t="shared" ref="M20" si="12">SUM(M8:M19)</f>
        <v>1253526914.8499999</v>
      </c>
      <c r="N20" s="1"/>
      <c r="O20" s="5">
        <f>+(C20-I20)/I20*100</f>
        <v>37.190007630454694</v>
      </c>
      <c r="P20" s="5">
        <f>+(E20-K20)/K20*100</f>
        <v>37.699207467166765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56</v>
      </c>
      <c r="C22" s="5">
        <f>+AVERAGE(C8:C19)</f>
        <v>175586656.71333334</v>
      </c>
      <c r="D22" s="2"/>
      <c r="E22" s="5">
        <f>+AVERAGE(E8:E19)</f>
        <v>399127171.31333333</v>
      </c>
      <c r="F22" s="2"/>
      <c r="G22" s="5">
        <f>+AVERAGE(G8:G19)</f>
        <v>574713828.02666664</v>
      </c>
      <c r="H22" s="2"/>
      <c r="I22" s="5">
        <f>+AVERAGE(I8:I19)</f>
        <v>127987934.21333332</v>
      </c>
      <c r="J22" s="2"/>
      <c r="K22" s="5">
        <f>+AVERAGE(K8:K19)</f>
        <v>289854370.73666668</v>
      </c>
      <c r="L22" s="2"/>
      <c r="M22" s="5">
        <f>+AVERAGE(M8:M19)</f>
        <v>417842304.94999999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23" priority="16" stopIfTrue="1" operator="lessThan">
      <formula>0</formula>
    </cfRule>
  </conditionalFormatting>
  <conditionalFormatting sqref="P8">
    <cfRule type="cellIs" dxfId="22" priority="14" stopIfTrue="1" operator="lessThan">
      <formula>0</formula>
    </cfRule>
  </conditionalFormatting>
  <conditionalFormatting sqref="O9:P9">
    <cfRule type="cellIs" dxfId="21" priority="4" stopIfTrue="1" operator="lessThan">
      <formula>0</formula>
    </cfRule>
  </conditionalFormatting>
  <conditionalFormatting sqref="O10 O12 O14 O16 O18">
    <cfRule type="cellIs" dxfId="20" priority="3" stopIfTrue="1" operator="lessThan">
      <formula>0</formula>
    </cfRule>
  </conditionalFormatting>
  <conditionalFormatting sqref="P10 P12 P14 P16 P18">
    <cfRule type="cellIs" dxfId="19" priority="2" stopIfTrue="1" operator="lessThan">
      <formula>0</formula>
    </cfRule>
  </conditionalFormatting>
  <conditionalFormatting sqref="O11:P11 O13:P13 O15:P15 O17:P17 O19:P19">
    <cfRule type="cellIs" dxfId="1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workbookViewId="0">
      <selection activeCell="C11" sqref="C11:F11"/>
    </sheetView>
  </sheetViews>
  <sheetFormatPr baseColWidth="10" defaultRowHeight="15"/>
  <cols>
    <col min="1" max="1" width="1.7109375" style="139" customWidth="1"/>
    <col min="2" max="2" width="16.7109375" style="139" customWidth="1"/>
    <col min="3" max="4" width="21.7109375" style="139" customWidth="1"/>
    <col min="5" max="6" width="21" style="139" customWidth="1"/>
    <col min="7" max="7" width="4" style="139" customWidth="1"/>
    <col min="8" max="8" width="18.7109375" style="139" customWidth="1"/>
    <col min="9" max="9" width="22.28515625" style="139" customWidth="1"/>
    <col min="10" max="10" width="20.42578125" style="139" bestFit="1" customWidth="1"/>
    <col min="11" max="11" width="23.85546875" style="139" customWidth="1"/>
    <col min="12" max="12" width="21.28515625" style="139" customWidth="1"/>
    <col min="13" max="13" width="26.42578125" style="139" customWidth="1"/>
    <col min="14" max="16384" width="11.42578125" style="139"/>
  </cols>
  <sheetData>
    <row r="1" spans="2:15" ht="18.75">
      <c r="D1" s="140"/>
    </row>
    <row r="2" spans="2:15" ht="18.75">
      <c r="B2" s="138" t="s">
        <v>65</v>
      </c>
      <c r="D2" s="50" t="s">
        <v>80</v>
      </c>
      <c r="E2" s="50"/>
    </row>
    <row r="4" spans="2:15" ht="30" customHeight="1">
      <c r="B4" s="148" t="s">
        <v>57</v>
      </c>
      <c r="C4" s="148"/>
      <c r="D4" s="148"/>
      <c r="E4" s="148"/>
      <c r="F4" s="148"/>
    </row>
    <row r="5" spans="2:15" ht="15" customHeight="1">
      <c r="C5" s="149" t="s">
        <v>15</v>
      </c>
      <c r="D5" s="149"/>
      <c r="E5" s="149"/>
      <c r="F5" s="149"/>
      <c r="G5" s="7"/>
      <c r="N5" s="7"/>
      <c r="O5" s="7"/>
    </row>
    <row r="6" spans="2:15" ht="48" customHeight="1">
      <c r="B6" s="165" t="s">
        <v>1</v>
      </c>
      <c r="C6" s="148" t="s">
        <v>3</v>
      </c>
      <c r="D6" s="148"/>
      <c r="E6" s="148"/>
      <c r="F6" s="148"/>
    </row>
    <row r="7" spans="2:15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15" ht="15.75">
      <c r="B8" s="32">
        <v>43831</v>
      </c>
      <c r="C8" s="116">
        <v>31303446.59</v>
      </c>
      <c r="D8" s="116">
        <v>25724380.440000001</v>
      </c>
      <c r="E8" s="114">
        <f t="shared" ref="E8:E10" si="0">+(C8-D8)/D8*100</f>
        <v>21.687854302313365</v>
      </c>
      <c r="F8" s="63">
        <v>8.64</v>
      </c>
    </row>
    <row r="9" spans="2:15" ht="15.75">
      <c r="B9" s="33">
        <v>43862</v>
      </c>
      <c r="C9" s="108">
        <v>75606776.299999997</v>
      </c>
      <c r="D9" s="108">
        <v>58858178.979999997</v>
      </c>
      <c r="E9" s="109">
        <f t="shared" si="0"/>
        <v>28.455853732225002</v>
      </c>
      <c r="F9" s="109">
        <f>+(C9-C8)/C8*100</f>
        <v>141.52859999816397</v>
      </c>
    </row>
    <row r="10" spans="2:15" ht="15.75">
      <c r="B10" s="32">
        <v>43891</v>
      </c>
      <c r="C10" s="115">
        <v>57476178.490000002</v>
      </c>
      <c r="D10" s="116">
        <v>100292321.27</v>
      </c>
      <c r="E10" s="114">
        <f t="shared" si="0"/>
        <v>-42.691346892583496</v>
      </c>
      <c r="F10" s="63">
        <f>+(C10-C9)/C9*100</f>
        <v>-23.980122810764509</v>
      </c>
    </row>
    <row r="11" spans="2:15" ht="15.75">
      <c r="B11" s="32">
        <v>43922</v>
      </c>
      <c r="C11" s="108"/>
      <c r="D11" s="108"/>
      <c r="E11" s="109"/>
      <c r="F11" s="109"/>
    </row>
    <row r="12" spans="2:15" ht="15.75">
      <c r="B12" s="32">
        <v>43952</v>
      </c>
      <c r="C12" s="115"/>
      <c r="D12" s="116"/>
      <c r="E12" s="114"/>
      <c r="F12" s="63"/>
    </row>
    <row r="13" spans="2:15" ht="15.75">
      <c r="B13" s="32">
        <v>43983</v>
      </c>
      <c r="C13" s="108"/>
      <c r="D13" s="108"/>
      <c r="E13" s="109"/>
      <c r="F13" s="141"/>
    </row>
    <row r="14" spans="2:15" ht="15.75">
      <c r="B14" s="32">
        <v>44013</v>
      </c>
      <c r="C14" s="115"/>
      <c r="D14" s="116"/>
      <c r="E14" s="114"/>
      <c r="F14" s="63"/>
    </row>
    <row r="15" spans="2:15" ht="15.75">
      <c r="B15" s="32">
        <v>44044</v>
      </c>
      <c r="C15" s="108"/>
      <c r="D15" s="108"/>
      <c r="E15" s="109"/>
      <c r="F15" s="109"/>
    </row>
    <row r="16" spans="2:15" ht="15.75">
      <c r="B16" s="32">
        <v>44075</v>
      </c>
      <c r="C16" s="115"/>
      <c r="D16" s="116"/>
      <c r="E16" s="114"/>
      <c r="F16" s="63"/>
    </row>
    <row r="17" spans="2:6" ht="15.75">
      <c r="B17" s="32">
        <v>44105</v>
      </c>
      <c r="C17" s="108"/>
      <c r="D17" s="108"/>
      <c r="E17" s="109"/>
      <c r="F17" s="109"/>
    </row>
    <row r="18" spans="2:6" ht="15.75">
      <c r="B18" s="32">
        <v>44136</v>
      </c>
      <c r="C18" s="115"/>
      <c r="D18" s="116"/>
      <c r="E18" s="114"/>
      <c r="F18" s="63"/>
    </row>
    <row r="19" spans="2:6" ht="15.75">
      <c r="B19" s="32">
        <v>44166</v>
      </c>
      <c r="C19" s="108"/>
      <c r="D19" s="108"/>
      <c r="E19" s="109"/>
      <c r="F19" s="109"/>
    </row>
    <row r="20" spans="2:6" ht="35.1" customHeight="1">
      <c r="B20" s="34" t="s">
        <v>32</v>
      </c>
      <c r="C20" s="5">
        <f>SUM(C8:C19)</f>
        <v>164386401.38</v>
      </c>
      <c r="D20" s="5">
        <f>SUM(D8:D19)</f>
        <v>184874880.69</v>
      </c>
      <c r="E20" s="6"/>
      <c r="F20" s="6"/>
    </row>
    <row r="22" spans="2:6" ht="35.1" customHeight="1">
      <c r="B22" s="22" t="s">
        <v>56</v>
      </c>
      <c r="C22" s="5">
        <f>+AVERAGE(C8:C19)</f>
        <v>54795467.126666665</v>
      </c>
      <c r="D22" s="5">
        <f>+AVERAGE(D8:D19)</f>
        <v>61624960.229999997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17" priority="15" stopIfTrue="1" operator="lessThan">
      <formula>0</formula>
    </cfRule>
  </conditionalFormatting>
  <conditionalFormatting sqref="E10 E12">
    <cfRule type="cellIs" dxfId="16" priority="14" stopIfTrue="1" operator="lessThan">
      <formula>0</formula>
    </cfRule>
  </conditionalFormatting>
  <conditionalFormatting sqref="F10">
    <cfRule type="cellIs" dxfId="15" priority="13" stopIfTrue="1" operator="lessThan">
      <formula>0</formula>
    </cfRule>
  </conditionalFormatting>
  <conditionalFormatting sqref="F12">
    <cfRule type="cellIs" dxfId="14" priority="12" stopIfTrue="1" operator="lessThan">
      <formula>0</formula>
    </cfRule>
  </conditionalFormatting>
  <conditionalFormatting sqref="E14 E16 E18">
    <cfRule type="cellIs" dxfId="13" priority="3" stopIfTrue="1" operator="lessThan">
      <formula>0</formula>
    </cfRule>
  </conditionalFormatting>
  <conditionalFormatting sqref="F14 F16 F18">
    <cfRule type="cellIs" dxfId="1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topLeftCell="B1" workbookViewId="0">
      <selection activeCell="C10" sqref="C10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s="139" customFormat="1" ht="18.75">
      <c r="B2" s="138" t="s">
        <v>65</v>
      </c>
      <c r="D2" s="50" t="s">
        <v>80</v>
      </c>
      <c r="E2" s="50"/>
    </row>
    <row r="3" spans="2:6" ht="18.75">
      <c r="B3" s="14"/>
      <c r="E3" s="15"/>
    </row>
    <row r="4" spans="2:6" ht="30" customHeight="1">
      <c r="B4" s="148" t="s">
        <v>60</v>
      </c>
      <c r="C4" s="148"/>
      <c r="D4" s="148"/>
      <c r="E4" s="148"/>
      <c r="F4" s="148"/>
    </row>
    <row r="5" spans="2:6" ht="15" customHeight="1">
      <c r="C5" s="161" t="s">
        <v>15</v>
      </c>
      <c r="D5" s="161"/>
      <c r="E5" s="161"/>
      <c r="F5" s="161"/>
    </row>
    <row r="6" spans="2:6" ht="48" customHeight="1">
      <c r="B6" s="165" t="s">
        <v>1</v>
      </c>
      <c r="C6" s="148" t="s">
        <v>4</v>
      </c>
      <c r="D6" s="148"/>
      <c r="E6" s="148"/>
      <c r="F6" s="148"/>
    </row>
    <row r="7" spans="2:6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6" ht="15.75">
      <c r="B8" s="32">
        <v>43831</v>
      </c>
      <c r="C8" s="116">
        <v>49855479.93</v>
      </c>
      <c r="D8" s="116">
        <v>27802813.530000001</v>
      </c>
      <c r="E8" s="118">
        <f t="shared" ref="E8:E10" si="0">+(C8-D8)/D8*100</f>
        <v>79.318110651659637</v>
      </c>
      <c r="F8" s="70">
        <v>-21.86</v>
      </c>
    </row>
    <row r="9" spans="2:6" ht="15.75">
      <c r="B9" s="33">
        <v>43862</v>
      </c>
      <c r="C9" s="108">
        <v>46258065.840000004</v>
      </c>
      <c r="D9" s="108">
        <v>21285175.98</v>
      </c>
      <c r="E9" s="119">
        <f t="shared" si="0"/>
        <v>117.32526845662473</v>
      </c>
      <c r="F9" s="119">
        <f>+(C9-C8)/C8*100</f>
        <v>-7.2156844043041515</v>
      </c>
    </row>
    <row r="10" spans="2:6" ht="15.75">
      <c r="B10" s="32">
        <v>43891</v>
      </c>
      <c r="C10" s="115">
        <v>86747799.400000006</v>
      </c>
      <c r="D10" s="116">
        <v>111375342.25</v>
      </c>
      <c r="E10" s="118">
        <f t="shared" si="0"/>
        <v>-22.11220396945626</v>
      </c>
      <c r="F10" s="70">
        <f>+(C10-C9)/C9*100</f>
        <v>87.530104911969659</v>
      </c>
    </row>
    <row r="11" spans="2:6" ht="15.75">
      <c r="B11" s="32">
        <v>43922</v>
      </c>
      <c r="C11" s="108"/>
      <c r="D11" s="108"/>
      <c r="E11" s="142"/>
      <c r="F11" s="119"/>
    </row>
    <row r="12" spans="2:6" ht="15.75">
      <c r="B12" s="32">
        <v>43952</v>
      </c>
      <c r="C12" s="115"/>
      <c r="D12" s="116"/>
      <c r="E12" s="118"/>
      <c r="F12" s="70"/>
    </row>
    <row r="13" spans="2:6" ht="15.75">
      <c r="B13" s="32">
        <v>43983</v>
      </c>
      <c r="C13" s="108"/>
      <c r="D13" s="108"/>
      <c r="E13" s="119"/>
      <c r="F13" s="119"/>
    </row>
    <row r="14" spans="2:6" ht="15.75">
      <c r="B14" s="32">
        <v>44013</v>
      </c>
      <c r="C14" s="115"/>
      <c r="D14" s="116"/>
      <c r="E14" s="118"/>
      <c r="F14" s="70"/>
    </row>
    <row r="15" spans="2:6" ht="15.75">
      <c r="B15" s="32">
        <v>44044</v>
      </c>
      <c r="C15" s="108"/>
      <c r="D15" s="108"/>
      <c r="E15" s="119"/>
      <c r="F15" s="119"/>
    </row>
    <row r="16" spans="2:6" ht="15.75">
      <c r="B16" s="32">
        <v>44075</v>
      </c>
      <c r="C16" s="115"/>
      <c r="D16" s="116"/>
      <c r="E16" s="118"/>
      <c r="F16" s="70"/>
    </row>
    <row r="17" spans="2:6" ht="15.75">
      <c r="B17" s="32">
        <v>44105</v>
      </c>
      <c r="C17" s="108"/>
      <c r="D17" s="108"/>
      <c r="E17" s="119"/>
      <c r="F17" s="119"/>
    </row>
    <row r="18" spans="2:6" ht="15.75">
      <c r="B18" s="32">
        <v>44136</v>
      </c>
      <c r="C18" s="115"/>
      <c r="D18" s="116"/>
      <c r="E18" s="118"/>
      <c r="F18" s="70"/>
    </row>
    <row r="19" spans="2:6" ht="15.75">
      <c r="B19" s="32">
        <v>44166</v>
      </c>
      <c r="C19" s="108"/>
      <c r="D19" s="108"/>
      <c r="E19" s="119"/>
      <c r="F19" s="119"/>
    </row>
    <row r="20" spans="2:6" ht="28.5">
      <c r="B20" s="34" t="s">
        <v>32</v>
      </c>
      <c r="C20" s="6">
        <f>SUM(C8:C19)</f>
        <v>182861345.17000002</v>
      </c>
      <c r="D20" s="6">
        <f>SUM(D8:D19)</f>
        <v>160463331.75999999</v>
      </c>
      <c r="E20" s="6"/>
      <c r="F20" s="6"/>
    </row>
    <row r="22" spans="2:6" ht="35.1" customHeight="1">
      <c r="B22" s="22" t="s">
        <v>56</v>
      </c>
      <c r="C22" s="5">
        <f>+AVERAGE(C8:C19)</f>
        <v>60953781.723333336</v>
      </c>
      <c r="D22" s="5">
        <f>+AVERAGE(D8:D19)</f>
        <v>53487777.25333333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4 F16 F18">
    <cfRule type="cellIs" dxfId="11" priority="2" stopIfTrue="1" operator="lessThan">
      <formula>0</formula>
    </cfRule>
  </conditionalFormatting>
  <conditionalFormatting sqref="F10">
    <cfRule type="cellIs" dxfId="10" priority="5" stopIfTrue="1" operator="lessThan">
      <formula>0</formula>
    </cfRule>
  </conditionalFormatting>
  <conditionalFormatting sqref="F12">
    <cfRule type="cellIs" dxfId="9" priority="4" stopIfTrue="1" operator="lessThan">
      <formula>0</formula>
    </cfRule>
  </conditionalFormatting>
  <conditionalFormatting sqref="E14 E16 E18">
    <cfRule type="cellIs" dxfId="8" priority="3" stopIfTrue="1" operator="lessThan">
      <formula>0</formula>
    </cfRule>
  </conditionalFormatting>
  <conditionalFormatting sqref="E8:F8">
    <cfRule type="cellIs" dxfId="7" priority="7" stopIfTrue="1" operator="lessThan">
      <formula>0</formula>
    </cfRule>
  </conditionalFormatting>
  <conditionalFormatting sqref="E10 E12">
    <cfRule type="cellIs" dxfId="6" priority="6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showGridLines="0" workbookViewId="0">
      <selection activeCell="F25" sqref="F25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1" t="s">
        <v>65</v>
      </c>
      <c r="E2" s="50" t="s">
        <v>80</v>
      </c>
    </row>
    <row r="5" spans="2:6" ht="30" customHeight="1">
      <c r="B5" s="148" t="s">
        <v>61</v>
      </c>
      <c r="C5" s="148"/>
      <c r="D5" s="148"/>
      <c r="E5" s="148"/>
      <c r="F5" s="148"/>
    </row>
    <row r="6" spans="2:6" ht="15" customHeight="1">
      <c r="C6" s="161" t="s">
        <v>15</v>
      </c>
      <c r="D6" s="161"/>
      <c r="E6" s="161"/>
      <c r="F6" s="161"/>
    </row>
    <row r="7" spans="2:6" ht="48" customHeight="1">
      <c r="B7" s="165" t="s">
        <v>1</v>
      </c>
      <c r="C7" s="148" t="s">
        <v>62</v>
      </c>
      <c r="D7" s="148"/>
      <c r="E7" s="148"/>
      <c r="F7" s="148"/>
    </row>
    <row r="8" spans="2:6" ht="48" customHeight="1">
      <c r="B8" s="166"/>
      <c r="C8" s="121">
        <v>2020</v>
      </c>
      <c r="D8" s="121">
        <v>2019</v>
      </c>
      <c r="E8" s="120" t="s">
        <v>59</v>
      </c>
      <c r="F8" s="120" t="s">
        <v>58</v>
      </c>
    </row>
    <row r="9" spans="2:6" ht="15.75">
      <c r="B9" s="32">
        <v>43831</v>
      </c>
      <c r="C9" s="116">
        <v>62723994.210000001</v>
      </c>
      <c r="D9" s="116">
        <v>49936050.43</v>
      </c>
      <c r="E9" s="118">
        <f t="shared" ref="E9:E11" si="0">+(C9-D9)/D9*100</f>
        <v>25.608640791337812</v>
      </c>
      <c r="F9" s="70">
        <v>21.05</v>
      </c>
    </row>
    <row r="10" spans="2:6" ht="15.75">
      <c r="B10" s="33">
        <v>43862</v>
      </c>
      <c r="C10" s="108">
        <v>59232990.299999997</v>
      </c>
      <c r="D10" s="108">
        <v>52056553.710000001</v>
      </c>
      <c r="E10" s="119">
        <f t="shared" si="0"/>
        <v>13.785846504513055</v>
      </c>
      <c r="F10" s="119">
        <f>+(C10-C9)/C9*100</f>
        <v>-5.5656594481405612</v>
      </c>
    </row>
    <row r="11" spans="2:6" ht="15.75">
      <c r="B11" s="32">
        <v>43891</v>
      </c>
      <c r="C11" s="115">
        <v>53654094.329999998</v>
      </c>
      <c r="D11" s="116">
        <v>57502925.380000003</v>
      </c>
      <c r="E11" s="118">
        <f t="shared" si="0"/>
        <v>-6.6932786889806835</v>
      </c>
      <c r="F11" s="70">
        <f>+(C11-C10)/C10*100</f>
        <v>-9.4185620914026345</v>
      </c>
    </row>
    <row r="12" spans="2:6" ht="15.75">
      <c r="B12" s="32">
        <v>43922</v>
      </c>
      <c r="C12" s="108"/>
      <c r="D12" s="108"/>
      <c r="E12" s="119"/>
      <c r="F12" s="119"/>
    </row>
    <row r="13" spans="2:6" ht="15.75">
      <c r="B13" s="32">
        <v>43952</v>
      </c>
      <c r="C13" s="115"/>
      <c r="D13" s="116"/>
      <c r="E13" s="118"/>
      <c r="F13" s="70"/>
    </row>
    <row r="14" spans="2:6" ht="15.75">
      <c r="B14" s="32">
        <v>43983</v>
      </c>
      <c r="C14" s="108"/>
      <c r="D14" s="108"/>
      <c r="E14" s="119"/>
      <c r="F14" s="119"/>
    </row>
    <row r="15" spans="2:6" ht="15.75">
      <c r="B15" s="32">
        <v>44013</v>
      </c>
      <c r="C15" s="115"/>
      <c r="D15" s="116"/>
      <c r="E15" s="118"/>
      <c r="F15" s="70"/>
    </row>
    <row r="16" spans="2:6" ht="15.75">
      <c r="B16" s="32">
        <v>44044</v>
      </c>
      <c r="C16" s="108"/>
      <c r="D16" s="108"/>
      <c r="E16" s="119"/>
      <c r="F16" s="119"/>
    </row>
    <row r="17" spans="2:6" ht="15.75">
      <c r="B17" s="32">
        <v>44075</v>
      </c>
      <c r="C17" s="115"/>
      <c r="D17" s="116"/>
      <c r="E17" s="118"/>
      <c r="F17" s="70"/>
    </row>
    <row r="18" spans="2:6" ht="15.75">
      <c r="B18" s="32">
        <v>44105</v>
      </c>
      <c r="C18" s="108"/>
      <c r="D18" s="108"/>
      <c r="E18" s="119"/>
      <c r="F18" s="119"/>
    </row>
    <row r="19" spans="2:6" ht="15.75">
      <c r="B19" s="32">
        <v>44136</v>
      </c>
      <c r="C19" s="115"/>
      <c r="D19" s="116"/>
      <c r="E19" s="118"/>
      <c r="F19" s="70"/>
    </row>
    <row r="20" spans="2:6" ht="15.75">
      <c r="B20" s="32">
        <v>44166</v>
      </c>
      <c r="C20" s="108"/>
      <c r="D20" s="108"/>
      <c r="E20" s="119"/>
      <c r="F20" s="119"/>
    </row>
    <row r="21" spans="2:6" ht="28.5">
      <c r="B21" s="34" t="s">
        <v>32</v>
      </c>
      <c r="C21" s="5">
        <f>SUM(C9:C20)</f>
        <v>175611078.83999997</v>
      </c>
      <c r="D21" s="5">
        <f>SUM(D9:D20)</f>
        <v>159495529.52000001</v>
      </c>
      <c r="E21" s="6"/>
      <c r="F21" s="6"/>
    </row>
    <row r="23" spans="2:6" ht="27">
      <c r="B23" s="22" t="s">
        <v>56</v>
      </c>
      <c r="C23" s="5">
        <f>+AVERAGE(C9:C20)</f>
        <v>58537026.279999994</v>
      </c>
      <c r="D23" s="5">
        <f>+AVERAGE(D9:D20)</f>
        <v>53165176.506666668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5" priority="4" stopIfTrue="1" operator="lessThan">
      <formula>0</formula>
    </cfRule>
  </conditionalFormatting>
  <conditionalFormatting sqref="F13">
    <cfRule type="cellIs" dxfId="4" priority="3" stopIfTrue="1" operator="lessThan">
      <formula>0</formula>
    </cfRule>
  </conditionalFormatting>
  <conditionalFormatting sqref="E15 E17 E19">
    <cfRule type="cellIs" dxfId="3" priority="2" stopIfTrue="1" operator="lessThan">
      <formula>0</formula>
    </cfRule>
  </conditionalFormatting>
  <conditionalFormatting sqref="F15 F17 F19">
    <cfRule type="cellIs" dxfId="2" priority="1" stopIfTrue="1" operator="lessThan">
      <formula>0</formula>
    </cfRule>
  </conditionalFormatting>
  <conditionalFormatting sqref="E9:F9">
    <cfRule type="cellIs" dxfId="1" priority="6" stopIfTrue="1" operator="lessThan">
      <formula>0</formula>
    </cfRule>
  </conditionalFormatting>
  <conditionalFormatting sqref="E11 E13">
    <cfRule type="cellIs" dxfId="0" priority="5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2020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2021-01-20T11:50:15Z</dcterms:modified>
</cp:coreProperties>
</file>