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960" windowWidth="9132" windowHeight="4716" tabRatio="621" activeTab="2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definedNames>
    <definedName name="_xlnm.Print_Area" localSheetId="0">'Hoja1'!$B$81:$K$112</definedName>
    <definedName name="_xlnm.Print_Area" localSheetId="1">'Hoja2'!$A$6:$H$43</definedName>
    <definedName name="_xlnm.Print_Area" localSheetId="3">'Hoja4'!$B$3:$K$49</definedName>
    <definedName name="_xlnm.Print_Area" localSheetId="4">'Hoja5'!$B$3:$J$44</definedName>
    <definedName name="_xlnm.Print_Area" localSheetId="5">'Hoja6'!$B$3:$L$44</definedName>
  </definedNames>
  <calcPr fullCalcOnLoad="1"/>
</workbook>
</file>

<file path=xl/sharedStrings.xml><?xml version="1.0" encoding="utf-8"?>
<sst xmlns="http://schemas.openxmlformats.org/spreadsheetml/2006/main" count="320" uniqueCount="146">
  <si>
    <t>DIRECCION GENERAL DE RENTAS</t>
  </si>
  <si>
    <t>SAN JUAN</t>
  </si>
  <si>
    <t xml:space="preserve">EXPRESADO EN PESOS </t>
  </si>
  <si>
    <t>MES</t>
  </si>
  <si>
    <t>INGRESOS BRUTOS</t>
  </si>
  <si>
    <t>INMOBILIARIO</t>
  </si>
  <si>
    <t>AUTOMOTOR</t>
  </si>
  <si>
    <t>SELLOS</t>
  </si>
  <si>
    <t>OTROS INGRESOS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</si>
  <si>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</si>
  <si>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</si>
  <si>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</si>
  <si>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</si>
  <si>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</si>
  <si>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</si>
  <si>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</si>
  <si>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</si>
  <si>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</si>
  <si>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</si>
  <si>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</si>
  <si>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</si>
  <si>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</si>
  <si>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</si>
  <si>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RECAUDACION</t>
  </si>
  <si>
    <t>RELACION</t>
  </si>
  <si>
    <t>IMPUESTO</t>
  </si>
  <si>
    <t>%   MES</t>
  </si>
  <si>
    <t>%  AÑO</t>
  </si>
  <si>
    <t>ANTERIOR</t>
  </si>
  <si>
    <t>RECAUDACION GENERAL</t>
  </si>
  <si>
    <t>RELACION EN</t>
  </si>
  <si>
    <t>RELACION EN PORCENTAJES</t>
  </si>
  <si>
    <t>AÑO BASE</t>
  </si>
  <si>
    <t xml:space="preserve">             CONVENIO MULTILATERAL</t>
  </si>
  <si>
    <t xml:space="preserve">             LOCAL</t>
  </si>
  <si>
    <t>ACUMULADO</t>
  </si>
  <si>
    <t>DIVISION ESTADISTICA</t>
  </si>
  <si>
    <t>INGR. BRUTOS</t>
  </si>
  <si>
    <t>LOTE HOGAR</t>
  </si>
  <si>
    <t>VIALIDAD</t>
  </si>
  <si>
    <t>DETALLE OTROS INGRESOS</t>
  </si>
  <si>
    <t>TOTAL GRAL.</t>
  </si>
  <si>
    <t xml:space="preserve">  </t>
  </si>
  <si>
    <t xml:space="preserve">      COMPARATIVO AÑOS ANTERIORES </t>
  </si>
  <si>
    <t xml:space="preserve">  SAN JUAN</t>
  </si>
  <si>
    <t xml:space="preserve"> SAN JUAN</t>
  </si>
  <si>
    <t>PROMEDIO</t>
  </si>
  <si>
    <t xml:space="preserve">                                     %</t>
  </si>
  <si>
    <t>COMPARATIVO AÑOS ANTERIORES</t>
  </si>
  <si>
    <t>SET</t>
  </si>
  <si>
    <t>TOTALES</t>
  </si>
  <si>
    <t>ACCION SOCIAL</t>
  </si>
  <si>
    <t>VARIOS /Fiscalia - Eventuales)</t>
  </si>
  <si>
    <t>VARIOS</t>
  </si>
  <si>
    <t>PESOS</t>
  </si>
  <si>
    <t>MES ANTERIOR</t>
  </si>
  <si>
    <t>AÑO ANTERIOR</t>
  </si>
  <si>
    <t xml:space="preserve">  ANALISIS DE RECAUDACION</t>
  </si>
  <si>
    <t>EXPRESADO EN PESOS Y PORCENTAJES</t>
  </si>
  <si>
    <t xml:space="preserve">ACCION SOCIAL </t>
  </si>
  <si>
    <t>.</t>
  </si>
  <si>
    <t>PLAN DE PAGO</t>
  </si>
  <si>
    <t>SUBTOTAL</t>
  </si>
  <si>
    <t>RECAUDACION  AÑO 2010</t>
  </si>
  <si>
    <t>+</t>
  </si>
  <si>
    <t>RECAUDACION   AÑO   2010</t>
  </si>
  <si>
    <t>INGRESOS</t>
  </si>
  <si>
    <t>ACCION</t>
  </si>
  <si>
    <t>PLAN DE</t>
  </si>
  <si>
    <t>OTROS</t>
  </si>
  <si>
    <t>BRUTOS</t>
  </si>
  <si>
    <t>SOCIAL</t>
  </si>
  <si>
    <t>PAGO</t>
  </si>
  <si>
    <t>(FISC. - EVENT.)</t>
  </si>
  <si>
    <t>SUB TOTAL</t>
  </si>
  <si>
    <t>LOCAL</t>
  </si>
  <si>
    <t>CONVENIO</t>
  </si>
  <si>
    <t xml:space="preserve">   DIRECCION GENERAL DE RENTAS</t>
  </si>
  <si>
    <t xml:space="preserve">  DIVISION ESTADISTICA</t>
  </si>
  <si>
    <t xml:space="preserve">RECAUDACION INGRESOS BRUTOS </t>
  </si>
  <si>
    <t>COMPARATIVO I.B. LOCAL - CONVENIO      2009  -  2010</t>
  </si>
  <si>
    <t>PORCENTAJES Y DIFERENCIAS</t>
  </si>
  <si>
    <t xml:space="preserve"> </t>
  </si>
  <si>
    <t>AÑO 2009</t>
  </si>
  <si>
    <t>AÑO 2010</t>
  </si>
  <si>
    <t>DIFERENCIA 2009  -  2010</t>
  </si>
  <si>
    <t>I.B. LOCAL</t>
  </si>
  <si>
    <t>NOVIEMBRE / 2010</t>
  </si>
  <si>
    <t>RECAUDACION TOTAL AÑO 2010 -</t>
  </si>
  <si>
    <t>MES DE DICIEMBRE DEL AÑO 2010</t>
  </si>
  <si>
    <t>DICIEMBRE / 2010</t>
  </si>
  <si>
    <t>DICIEMBRE / 2009</t>
  </si>
  <si>
    <t xml:space="preserve">     RECAUDACION MES DE DICIEMBRE DEL 2010</t>
  </si>
  <si>
    <t>DICIEMBRE</t>
  </si>
  <si>
    <t xml:space="preserve"> CON DICIEMBRE DE 1992</t>
  </si>
  <si>
    <t xml:space="preserve"> CON DICIEMBRE DE 1993</t>
  </si>
  <si>
    <t xml:space="preserve"> CON DICIEMBRE DE 1994</t>
  </si>
  <si>
    <t xml:space="preserve"> CON DICIEMBRE DE 1995</t>
  </si>
  <si>
    <t xml:space="preserve"> CON DICIEMBRE DE 1996</t>
  </si>
  <si>
    <t xml:space="preserve"> CON DICIEMBRE DE 1997</t>
  </si>
  <si>
    <t xml:space="preserve"> CON DICIEMBRE DE 1998</t>
  </si>
  <si>
    <t xml:space="preserve"> CON DICIEMBRE DE 1999</t>
  </si>
  <si>
    <t xml:space="preserve"> CON DICIEMBRE DE 2000</t>
  </si>
  <si>
    <t xml:space="preserve"> CON DICIEMBRE DE 2001</t>
  </si>
  <si>
    <t xml:space="preserve"> CON DICIEMBRE DE 2002</t>
  </si>
  <si>
    <t xml:space="preserve"> CON DICIEMBRE DE 2003</t>
  </si>
  <si>
    <t xml:space="preserve"> CON DICIEMBRE DE 2004</t>
  </si>
  <si>
    <t xml:space="preserve"> CON DICIEMBRE DE 2005</t>
  </si>
  <si>
    <t xml:space="preserve"> CON DICIEMBRE DE 2006</t>
  </si>
  <si>
    <t xml:space="preserve"> CON DICIEMBRE DE 2007</t>
  </si>
  <si>
    <t xml:space="preserve"> CON DICIEMBRE DE 2008</t>
  </si>
  <si>
    <t xml:space="preserve"> CON DICIEMBRE DE 2009</t>
  </si>
  <si>
    <t xml:space="preserve">            DICIEMBRE DE 2010</t>
  </si>
  <si>
    <t xml:space="preserve"> RECAUDACION ACUMULADA AL MES DE DICIEMBRE DEL 2010</t>
  </si>
  <si>
    <t>A DICIEMBRE</t>
  </si>
  <si>
    <t xml:space="preserve"> ACUM. A DICIEMBRE DE 1992</t>
  </si>
  <si>
    <t xml:space="preserve"> ACUM. A DICIEMBRE DE 1993</t>
  </si>
  <si>
    <t xml:space="preserve"> ACUM. A DICIEMBRE DE 1994</t>
  </si>
  <si>
    <t xml:space="preserve"> ACUM. A DICIEMBRE DE 1995</t>
  </si>
  <si>
    <t xml:space="preserve"> ACUM. A DICIEMBRE DE 1996</t>
  </si>
  <si>
    <t xml:space="preserve"> ACUM. A DICIEMBRE DE 1997</t>
  </si>
  <si>
    <t xml:space="preserve"> ACUM. A DICIEMBRE DE 1998</t>
  </si>
  <si>
    <t xml:space="preserve"> ACUM. A DICIEMBRE DE 1999</t>
  </si>
  <si>
    <t xml:space="preserve"> ACUM. A DICIEMBRE DE 2000</t>
  </si>
  <si>
    <t xml:space="preserve"> ACUM. A DICIEMBRE DE 2001</t>
  </si>
  <si>
    <t xml:space="preserve"> ACUM. A DICIEMBRE DE 2002</t>
  </si>
  <si>
    <t xml:space="preserve"> ACUM. A DICIEMBRE DE 2003</t>
  </si>
  <si>
    <t xml:space="preserve"> ACUM. A DICIEMBRE DE 2004</t>
  </si>
  <si>
    <t xml:space="preserve"> ACUM. A DICIEMBRE DE 2005</t>
  </si>
  <si>
    <t xml:space="preserve"> ACUM. A DICIEMBRE DE 2006</t>
  </si>
  <si>
    <t xml:space="preserve"> ACUM. A DICIEMBRE DE 2007</t>
  </si>
  <si>
    <t xml:space="preserve"> ACUM. A DICIEMBRE DE 2008</t>
  </si>
  <si>
    <t xml:space="preserve"> ACUM. A DICIEMBRE DE 2009</t>
  </si>
  <si>
    <t xml:space="preserve">         ACUM. A DICIEMBRE DE 2010</t>
  </si>
  <si>
    <t>ANALISIS DE RECAUDACION</t>
  </si>
  <si>
    <t>TOTALES AÑOS 2009 - 2010</t>
  </si>
  <si>
    <t>RELACION %</t>
  </si>
  <si>
    <t>TOTAL 2010</t>
  </si>
  <si>
    <t>TOTAL 2009</t>
  </si>
  <si>
    <t>AÑOS</t>
  </si>
  <si>
    <t>AÑOS 2009 - 2010</t>
  </si>
  <si>
    <t>2009 - 2010</t>
  </si>
  <si>
    <t>DETALLE OTROS INGRESOS 2010</t>
  </si>
  <si>
    <t>DETALLE OTROS INGRESOS 2009</t>
  </si>
  <si>
    <t>TOTAL 2008</t>
  </si>
  <si>
    <t>DIFERENCIA 2009 - 2010 EN %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</si>
</sst>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;[Red]#,##0"/>
    <numFmt numFmtId="182" formatCode="h:mm"/>
    <numFmt numFmtId="183" formatCode="0_);\(0\)"/>
    <numFmt numFmtId="184" formatCode="0_);[Red]\(0\)"/>
    <numFmt numFmtId="185" formatCode="0.0"/>
    <numFmt numFmtId="186" formatCode="#,##0.0_);[Red]\(#,##0.0\)"/>
    <numFmt numFmtId="187" formatCode="0.0000000000"/>
    <numFmt numFmtId="188" formatCode="0.00000000000"/>
    <numFmt numFmtId="189" formatCode="0.000000000"/>
    <numFmt numFmtId="190" formatCode="0.00000000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d/m"/>
    <numFmt numFmtId="197" formatCode="mmmm\-yy"/>
    <numFmt numFmtId="198" formatCode="mmmmm"/>
    <numFmt numFmtId="199" formatCode="0.0000000"/>
    <numFmt numFmtId="200" formatCode="_(* #,##0.000_);_(* \(#,##0.000\);_(* &quot;-&quot;??_);_(@_)"/>
    <numFmt numFmtId="201" formatCode="mmm\-yyyy"/>
    <numFmt numFmtId="202" formatCode="d\-m\-yyyy"/>
    <numFmt numFmtId="203" formatCode="dd\-mm\-yy"/>
    <numFmt numFmtId="204" formatCode="0.000000%"/>
    <numFmt numFmtId="205" formatCode="0.000%"/>
    <numFmt numFmtId="206" formatCode="#,##0.000"/>
    <numFmt numFmtId="207" formatCode="_(* #,##0.0000_);_(* \(#,##0.0000\);_(* &quot;-&quot;??_);_(@_)"/>
    <numFmt numFmtId="208" formatCode="_ [$€-2]\ * #,##0.00_ ;_ [$€-2]\ * \-#,##0.00_ ;_ [$€-2]\ * &quot;-&quot;??_ "/>
    <numFmt numFmtId="209" formatCode="&quot;$&quot;\ #,##0.00"/>
  </numFmts>
  <fonts count="4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12"/>
      <name val="Arial"/>
      <family val="0"/>
    </font>
    <font>
      <b/>
      <sz val="8.75"/>
      <name val="Arial"/>
      <family val="2"/>
    </font>
    <font>
      <sz val="14.25"/>
      <name val="Arial"/>
      <family val="0"/>
    </font>
    <font>
      <sz val="22"/>
      <name val="Arial"/>
      <family val="0"/>
    </font>
    <font>
      <b/>
      <sz val="9.5"/>
      <name val="Arial"/>
      <family val="2"/>
    </font>
    <font>
      <sz val="21.5"/>
      <name val="Arial"/>
      <family val="0"/>
    </font>
    <font>
      <sz val="19"/>
      <name val="Arial"/>
      <family val="0"/>
    </font>
    <font>
      <sz val="6.75"/>
      <name val="Arial"/>
      <family val="2"/>
    </font>
    <font>
      <sz val="8"/>
      <name val="Arial"/>
      <family val="2"/>
    </font>
    <font>
      <b/>
      <sz val="9.25"/>
      <name val="Arial"/>
      <family val="2"/>
    </font>
    <font>
      <sz val="22.5"/>
      <name val="Arial"/>
      <family val="0"/>
    </font>
    <font>
      <sz val="7.7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1.25"/>
      <name val="Arial"/>
      <family val="2"/>
    </font>
    <font>
      <b/>
      <sz val="9.75"/>
      <name val="Arial"/>
      <family val="2"/>
    </font>
    <font>
      <b/>
      <sz val="12"/>
      <name val="Bodoni MT Black"/>
      <family val="1"/>
    </font>
    <font>
      <b/>
      <sz val="14"/>
      <name val="Albertus Medium"/>
      <family val="2"/>
    </font>
    <font>
      <b/>
      <sz val="10"/>
      <name val="Albertus Extra Bold"/>
      <family val="2"/>
    </font>
    <font>
      <b/>
      <sz val="12"/>
      <name val="Arial Rounded MT Bold"/>
      <family val="2"/>
    </font>
    <font>
      <sz val="7.25"/>
      <name val="Arial"/>
      <family val="2"/>
    </font>
    <font>
      <b/>
      <sz val="8.25"/>
      <name val="Arial"/>
      <family val="2"/>
    </font>
    <font>
      <b/>
      <sz val="14"/>
      <name val="Copperplate Gothic Bold"/>
      <family val="2"/>
    </font>
    <font>
      <b/>
      <sz val="12"/>
      <name val="Calisto MT"/>
      <family val="1"/>
    </font>
    <font>
      <b/>
      <sz val="10"/>
      <name val="Batang"/>
      <family val="1"/>
    </font>
    <font>
      <b/>
      <sz val="14"/>
      <name val="Baskerville Old Face"/>
      <family val="1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5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1" fillId="2" borderId="2" xfId="18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" borderId="1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1" fillId="0" borderId="6" xfId="0" applyFont="1" applyBorder="1" applyAlignment="1">
      <alignment horizontal="center"/>
    </xf>
    <xf numFmtId="0" fontId="0" fillId="4" borderId="0" xfId="0" applyFill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2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43" fontId="2" fillId="3" borderId="2" xfId="18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4" borderId="2" xfId="18" applyFont="1" applyFill="1" applyBorder="1" applyAlignment="1">
      <alignment/>
    </xf>
    <xf numFmtId="4" fontId="3" fillId="4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1" fillId="2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4" borderId="21" xfId="0" applyFont="1" applyFill="1" applyBorder="1" applyAlignment="1">
      <alignment horizontal="center"/>
    </xf>
    <xf numFmtId="4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24" fillId="5" borderId="15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/>
    </xf>
    <xf numFmtId="4" fontId="1" fillId="4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24" fillId="2" borderId="27" xfId="0" applyNumberFormat="1" applyFont="1" applyFill="1" applyBorder="1" applyAlignment="1">
      <alignment/>
    </xf>
    <xf numFmtId="3" fontId="24" fillId="3" borderId="27" xfId="0" applyNumberFormat="1" applyFont="1" applyFill="1" applyBorder="1" applyAlignment="1">
      <alignment/>
    </xf>
    <xf numFmtId="3" fontId="24" fillId="0" borderId="1" xfId="0" applyNumberFormat="1" applyFont="1" applyBorder="1" applyAlignment="1">
      <alignment/>
    </xf>
    <xf numFmtId="3" fontId="24" fillId="3" borderId="2" xfId="0" applyNumberFormat="1" applyFont="1" applyFill="1" applyBorder="1" applyAlignment="1">
      <alignment/>
    </xf>
    <xf numFmtId="3" fontId="24" fillId="0" borderId="28" xfId="0" applyNumberFormat="1" applyFont="1" applyBorder="1" applyAlignment="1">
      <alignment/>
    </xf>
    <xf numFmtId="3" fontId="24" fillId="6" borderId="2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2" fillId="2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6" borderId="1" xfId="0" applyFont="1" applyFill="1" applyBorder="1" applyAlignment="1">
      <alignment/>
    </xf>
    <xf numFmtId="0" fontId="2" fillId="2" borderId="31" xfId="0" applyFont="1" applyFill="1" applyBorder="1" applyAlignment="1">
      <alignment horizontal="center"/>
    </xf>
    <xf numFmtId="4" fontId="0" fillId="2" borderId="0" xfId="0" applyNumberFormat="1" applyFont="1" applyFill="1" applyAlignment="1">
      <alignment/>
    </xf>
    <xf numFmtId="13" fontId="20" fillId="0" borderId="0" xfId="0" applyNumberFormat="1" applyFont="1" applyAlignment="1">
      <alignment/>
    </xf>
    <xf numFmtId="3" fontId="3" fillId="6" borderId="27" xfId="0" applyNumberFormat="1" applyFont="1" applyFill="1" applyBorder="1" applyAlignment="1">
      <alignment/>
    </xf>
    <xf numFmtId="0" fontId="2" fillId="4" borderId="37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4" fontId="1" fillId="4" borderId="16" xfId="0" applyNumberFormat="1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2" borderId="44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4" fontId="3" fillId="2" borderId="29" xfId="0" applyNumberFormat="1" applyFont="1" applyFill="1" applyBorder="1" applyAlignment="1">
      <alignment horizontal="center"/>
    </xf>
    <xf numFmtId="4" fontId="3" fillId="2" borderId="4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2" fillId="3" borderId="46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2" borderId="4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4" borderId="50" xfId="0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2" borderId="52" xfId="0" applyNumberFormat="1" applyFont="1" applyFill="1" applyBorder="1" applyAlignment="1">
      <alignment/>
    </xf>
    <xf numFmtId="4" fontId="2" fillId="2" borderId="51" xfId="0" applyNumberFormat="1" applyFont="1" applyFill="1" applyBorder="1" applyAlignment="1">
      <alignment/>
    </xf>
    <xf numFmtId="0" fontId="3" fillId="4" borderId="53" xfId="0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2" borderId="53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0" fontId="3" fillId="4" borderId="54" xfId="0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3" borderId="44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" fontId="2" fillId="4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2" fontId="3" fillId="2" borderId="5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43" fontId="2" fillId="0" borderId="47" xfId="18" applyFont="1" applyBorder="1" applyAlignment="1">
      <alignment horizontal="center"/>
    </xf>
    <xf numFmtId="4" fontId="3" fillId="0" borderId="30" xfId="18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4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3" fontId="3" fillId="3" borderId="2" xfId="0" applyNumberFormat="1" applyFont="1" applyFill="1" applyBorder="1" applyAlignment="1">
      <alignment/>
    </xf>
    <xf numFmtId="4" fontId="24" fillId="4" borderId="1" xfId="0" applyNumberFormat="1" applyFont="1" applyFill="1" applyBorder="1" applyAlignment="1">
      <alignment/>
    </xf>
    <xf numFmtId="4" fontId="24" fillId="4" borderId="0" xfId="0" applyNumberFormat="1" applyFont="1" applyFill="1" applyAlignment="1">
      <alignment/>
    </xf>
    <xf numFmtId="4" fontId="6" fillId="2" borderId="2" xfId="0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0" fillId="2" borderId="0" xfId="0" applyNumberFormat="1" applyFill="1" applyAlignment="1">
      <alignment/>
    </xf>
    <xf numFmtId="4" fontId="6" fillId="2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/>
    </xf>
    <xf numFmtId="4" fontId="2" fillId="2" borderId="54" xfId="0" applyNumberFormat="1" applyFont="1" applyFill="1" applyBorder="1" applyAlignment="1">
      <alignment/>
    </xf>
    <xf numFmtId="4" fontId="2" fillId="2" borderId="55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9" fontId="24" fillId="4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49" fontId="24" fillId="4" borderId="15" xfId="0" applyNumberFormat="1" applyFont="1" applyFill="1" applyBorder="1" applyAlignment="1">
      <alignment horizontal="center"/>
    </xf>
    <xf numFmtId="4" fontId="24" fillId="2" borderId="2" xfId="0" applyNumberFormat="1" applyFont="1" applyFill="1" applyBorder="1" applyAlignment="1">
      <alignment/>
    </xf>
    <xf numFmtId="4" fontId="24" fillId="3" borderId="1" xfId="0" applyNumberFormat="1" applyFont="1" applyFill="1" applyBorder="1" applyAlignment="1">
      <alignment/>
    </xf>
    <xf numFmtId="4" fontId="39" fillId="0" borderId="2" xfId="0" applyNumberFormat="1" applyFont="1" applyBorder="1" applyAlignment="1">
      <alignment/>
    </xf>
    <xf numFmtId="4" fontId="39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4" xfId="0" applyBorder="1" applyAlignment="1">
      <alignment/>
    </xf>
    <xf numFmtId="2" fontId="3" fillId="4" borderId="1" xfId="0" applyNumberFormat="1" applyFont="1" applyFill="1" applyBorder="1" applyAlignment="1">
      <alignment/>
    </xf>
    <xf numFmtId="0" fontId="0" fillId="0" borderId="58" xfId="0" applyBorder="1" applyAlignment="1">
      <alignment/>
    </xf>
    <xf numFmtId="4" fontId="2" fillId="4" borderId="2" xfId="0" applyNumberFormat="1" applyFont="1" applyFill="1" applyBorder="1" applyAlignment="1">
      <alignment/>
    </xf>
    <xf numFmtId="2" fontId="3" fillId="0" borderId="1" xfId="0" applyNumberFormat="1" applyFont="1" applyBorder="1" applyAlignment="1">
      <alignment horizontal="center"/>
    </xf>
    <xf numFmtId="3" fontId="24" fillId="4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24" fillId="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3" fontId="24" fillId="4" borderId="0" xfId="20" applyNumberFormat="1" applyFont="1" applyFill="1" applyAlignment="1">
      <alignment/>
    </xf>
    <xf numFmtId="3" fontId="24" fillId="4" borderId="0" xfId="15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6" fillId="5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24" fillId="7" borderId="1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3" fillId="0" borderId="8" xfId="18" applyNumberFormat="1" applyFont="1" applyBorder="1" applyAlignment="1">
      <alignment/>
    </xf>
    <xf numFmtId="3" fontId="3" fillId="0" borderId="11" xfId="18" applyNumberFormat="1" applyFont="1" applyBorder="1" applyAlignment="1">
      <alignment/>
    </xf>
    <xf numFmtId="3" fontId="3" fillId="0" borderId="17" xfId="18" applyNumberFormat="1" applyFont="1" applyBorder="1" applyAlignment="1">
      <alignment/>
    </xf>
    <xf numFmtId="3" fontId="3" fillId="2" borderId="17" xfId="18" applyNumberFormat="1" applyFont="1" applyFill="1" applyBorder="1" applyAlignment="1">
      <alignment/>
    </xf>
    <xf numFmtId="3" fontId="3" fillId="2" borderId="11" xfId="18" applyNumberFormat="1" applyFont="1" applyFill="1" applyBorder="1" applyAlignment="1">
      <alignment/>
    </xf>
    <xf numFmtId="3" fontId="3" fillId="2" borderId="60" xfId="18" applyNumberFormat="1" applyFont="1" applyFill="1" applyBorder="1" applyAlignment="1">
      <alignment/>
    </xf>
    <xf numFmtId="3" fontId="3" fillId="2" borderId="61" xfId="18" applyNumberFormat="1" applyFont="1" applyFill="1" applyBorder="1" applyAlignment="1">
      <alignment/>
    </xf>
    <xf numFmtId="3" fontId="3" fillId="2" borderId="2" xfId="18" applyNumberFormat="1" applyFont="1" applyFill="1" applyBorder="1" applyAlignment="1">
      <alignment/>
    </xf>
    <xf numFmtId="3" fontId="3" fillId="2" borderId="62" xfId="1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209" fontId="6" fillId="0" borderId="63" xfId="0" applyNumberFormat="1" applyFont="1" applyBorder="1" applyAlignment="1">
      <alignment horizontal="center"/>
    </xf>
    <xf numFmtId="209" fontId="6" fillId="0" borderId="64" xfId="0" applyNumberFormat="1" applyFont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67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49" fontId="29" fillId="3" borderId="68" xfId="0" applyNumberFormat="1" applyFont="1" applyFill="1" applyBorder="1" applyAlignment="1">
      <alignment horizontal="center"/>
    </xf>
    <xf numFmtId="49" fontId="29" fillId="3" borderId="69" xfId="0" applyNumberFormat="1" applyFont="1" applyFill="1" applyBorder="1" applyAlignment="1">
      <alignment horizontal="center"/>
    </xf>
    <xf numFmtId="49" fontId="29" fillId="3" borderId="7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49" fontId="35" fillId="3" borderId="21" xfId="0" applyNumberFormat="1" applyFont="1" applyFill="1" applyBorder="1" applyAlignment="1">
      <alignment horizontal="center"/>
    </xf>
    <xf numFmtId="49" fontId="35" fillId="3" borderId="34" xfId="0" applyNumberFormat="1" applyFont="1" applyFill="1" applyBorder="1" applyAlignment="1">
      <alignment horizontal="center"/>
    </xf>
    <xf numFmtId="49" fontId="35" fillId="3" borderId="74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RECAUDACION GRAL. 2010
TOTALES POR MES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"/>
          <c:w val="0.913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100000">
                  <a:srgbClr val="A98765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Hoja1!$B$11:$B$22</c:f>
              <c:strCache/>
            </c:strRef>
          </c:cat>
          <c:val>
            <c:numRef>
              <c:f>Hoja1!$L$11:$L$22</c:f>
              <c:numCache/>
            </c:numRef>
          </c:val>
        </c:ser>
        <c:gapWidth val="70"/>
        <c:axId val="51033811"/>
        <c:axId val="56651116"/>
      </c:barChart>
      <c:catAx>
        <c:axId val="5103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  <c:max val="6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33811"/>
        <c:crossesAt val="1"/>
        <c:crossBetween val="between"/>
        <c:dispUnits/>
        <c:majorUnit val="3250000"/>
      </c:valAx>
      <c:spPr>
        <a:solidFill>
          <a:srgbClr val="CCFFFF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25400">
      <a:solid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TENDENCIA RECAUDACION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475"/>
          <c:w val="0.94075"/>
          <c:h val="0.85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Hoja1!$C$64:$C$75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5337654"/>
        <c:crossesAt val="0"/>
        <c:auto val="1"/>
        <c:lblOffset val="100"/>
        <c:noMultiLvlLbl val="0"/>
      </c:catAx>
      <c:valAx>
        <c:axId val="25337654"/>
        <c:scaling>
          <c:orientation val="minMax"/>
          <c:max val="1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0097997"/>
        <c:crossesAt val="1"/>
        <c:crossBetween val="between"/>
        <c:dispUnits/>
        <c:majorUnit val="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25400">
      <a:solid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COMPARATIVO AÑOS ANTERIORES
MES DE DICIEMBRE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075"/>
          <c:w val="0.944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Hoja4!$E$14:$E$32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26712295"/>
        <c:axId val="39084064"/>
      </c:barChart>
      <c:catAx>
        <c:axId val="2671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 val="autoZero"/>
        <c:auto val="1"/>
        <c:lblOffset val="100"/>
        <c:noMultiLvlLbl val="0"/>
      </c:catAx>
      <c:valAx>
        <c:axId val="39084064"/>
        <c:scaling>
          <c:orientation val="minMax"/>
          <c:max val="6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At val="1"/>
        <c:crossBetween val="between"/>
        <c:dispUnits/>
        <c:majorUnit val="40000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CCFFCC"/>
    </a:solidFill>
    <a:ln w="25400">
      <a:solid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TENDENCIA RECAUDACION  1992  -  2010
MES DE DICIEMBRE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75"/>
          <c:w val="0.937"/>
          <c:h val="0.8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Hoja4!$D$14:$D$32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Hoja4!$E$14:$E$32</c:f>
              <c:numCache>
                <c:ptCount val="19"/>
                <c:pt idx="0">
                  <c:v>6906393.86</c:v>
                </c:pt>
                <c:pt idx="1">
                  <c:v>5770978.05</c:v>
                </c:pt>
                <c:pt idx="2">
                  <c:v>4911456.03</c:v>
                </c:pt>
                <c:pt idx="3">
                  <c:v>6770732.27</c:v>
                </c:pt>
                <c:pt idx="4">
                  <c:v>6260589.9</c:v>
                </c:pt>
                <c:pt idx="5">
                  <c:v>9263232.47</c:v>
                </c:pt>
                <c:pt idx="6">
                  <c:v>7845939.9</c:v>
                </c:pt>
                <c:pt idx="7">
                  <c:v>7494599.67</c:v>
                </c:pt>
                <c:pt idx="8">
                  <c:v>8683408.19</c:v>
                </c:pt>
                <c:pt idx="9">
                  <c:v>4055297.81</c:v>
                </c:pt>
                <c:pt idx="10">
                  <c:v>6790568.97</c:v>
                </c:pt>
                <c:pt idx="11">
                  <c:v>8718941.35</c:v>
                </c:pt>
                <c:pt idx="12">
                  <c:v>13703705.86</c:v>
                </c:pt>
                <c:pt idx="13">
                  <c:v>16248475.26</c:v>
                </c:pt>
                <c:pt idx="14">
                  <c:v>20295020.33</c:v>
                </c:pt>
                <c:pt idx="15">
                  <c:v>26926062.62</c:v>
                </c:pt>
                <c:pt idx="16">
                  <c:v>36510582.65</c:v>
                </c:pt>
                <c:pt idx="17">
                  <c:v>39385548.13</c:v>
                </c:pt>
                <c:pt idx="18">
                  <c:v>59844625.61</c:v>
                </c:pt>
              </c:numCache>
            </c:numRef>
          </c:val>
          <c:smooth val="0"/>
        </c:ser>
        <c:marker val="1"/>
        <c:axId val="16212257"/>
        <c:axId val="11692586"/>
      </c:lineChart>
      <c:catAx>
        <c:axId val="1621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 val="autoZero"/>
        <c:auto val="1"/>
        <c:lblOffset val="100"/>
        <c:noMultiLvlLbl val="0"/>
      </c:catAx>
      <c:valAx>
        <c:axId val="11692586"/>
        <c:scaling>
          <c:orientation val="minMax"/>
          <c:max val="68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At val="1"/>
        <c:crossBetween val="between"/>
        <c:dispUnits/>
        <c:majorUnit val="4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CCFF"/>
    </a:solidFill>
    <a:ln w="25400">
      <a:solid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COMPARATIVO AÑOS ANTERIORES
ACUMULADO HASTA DICIEMBRE</a:t>
            </a:r>
          </a:p>
        </c:rich>
      </c:tx>
      <c:layout>
        <c:manualLayout>
          <c:xMode val="factor"/>
          <c:yMode val="factor"/>
          <c:x val="-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1"/>
          <c:w val="0.939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CCFF"/>
                </a:gs>
                <a:gs pos="100000">
                  <a:srgbClr val="354759"/>
                </a:gs>
              </a:gsLst>
              <a:lin ang="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Hoja5!$D$13:$D$31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38124411"/>
        <c:axId val="7575380"/>
      </c:barChart>
      <c:catAx>
        <c:axId val="3812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7575380"/>
        <c:crosses val="autoZero"/>
        <c:auto val="1"/>
        <c:lblOffset val="100"/>
        <c:noMultiLvlLbl val="0"/>
      </c:catAx>
      <c:valAx>
        <c:axId val="7575380"/>
        <c:scaling>
          <c:orientation val="minMax"/>
          <c:max val="63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INPORTE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At val="1"/>
        <c:crossBetween val="between"/>
        <c:dispUnits/>
        <c:majorUnit val="42000000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TENDENCIA RECAUDACION ACUMULADA
HASTA DICIEMBRE    1992  -  2010</a:t>
            </a:r>
          </a:p>
        </c:rich>
      </c:tx>
      <c:layout>
        <c:manualLayout>
          <c:xMode val="factor"/>
          <c:yMode val="factor"/>
          <c:x val="-0.010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5"/>
          <c:w val="0.946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Hoja5!$C$13:$C$31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Hoja5!$D$13:$D$31</c:f>
              <c:numCache>
                <c:ptCount val="19"/>
                <c:pt idx="0">
                  <c:v>60734758.88999999</c:v>
                </c:pt>
                <c:pt idx="1">
                  <c:v>71579807.26</c:v>
                </c:pt>
                <c:pt idx="2">
                  <c:v>69015654.82</c:v>
                </c:pt>
                <c:pt idx="3">
                  <c:v>53727077.94</c:v>
                </c:pt>
                <c:pt idx="4">
                  <c:v>72120211.51999998</c:v>
                </c:pt>
                <c:pt idx="5">
                  <c:v>92639263.83000001</c:v>
                </c:pt>
                <c:pt idx="6">
                  <c:v>94836941.78999999</c:v>
                </c:pt>
                <c:pt idx="7">
                  <c:v>93171580.23</c:v>
                </c:pt>
                <c:pt idx="8">
                  <c:v>89823780.63000001</c:v>
                </c:pt>
                <c:pt idx="9">
                  <c:v>86492063.27000001</c:v>
                </c:pt>
                <c:pt idx="10">
                  <c:v>67305813.72</c:v>
                </c:pt>
                <c:pt idx="11">
                  <c:v>103324902.35</c:v>
                </c:pt>
                <c:pt idx="12">
                  <c:v>137340161.71000004</c:v>
                </c:pt>
                <c:pt idx="13">
                  <c:v>181290645.49999997</c:v>
                </c:pt>
                <c:pt idx="14">
                  <c:v>229933481.15999997</c:v>
                </c:pt>
                <c:pt idx="15">
                  <c:v>307090892.75</c:v>
                </c:pt>
                <c:pt idx="16">
                  <c:v>394203377.02</c:v>
                </c:pt>
                <c:pt idx="17">
                  <c:v>448749995.03999996</c:v>
                </c:pt>
                <c:pt idx="18">
                  <c:v>616344600.4899999</c:v>
                </c:pt>
              </c:numCache>
            </c:numRef>
          </c:val>
          <c:smooth val="0"/>
        </c:ser>
        <c:marker val="1"/>
        <c:axId val="1069557"/>
        <c:axId val="9626014"/>
      </c:lineChart>
      <c:catAx>
        <c:axId val="106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626014"/>
        <c:crosses val="autoZero"/>
        <c:auto val="1"/>
        <c:lblOffset val="100"/>
        <c:noMultiLvlLbl val="0"/>
      </c:catAx>
      <c:valAx>
        <c:axId val="9626014"/>
        <c:scaling>
          <c:orientation val="minMax"/>
          <c:max val="63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69557"/>
        <c:crossesAt val="1"/>
        <c:crossBetween val="between"/>
        <c:dispUnits/>
        <c:majorUnit val="42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CCCC"/>
    </a:solidFill>
    <a:ln w="25400">
      <a:solid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95250</xdr:rowOff>
    </xdr:from>
    <xdr:to>
      <xdr:col>9</xdr:col>
      <xdr:colOff>733425</xdr:colOff>
      <xdr:row>60</xdr:row>
      <xdr:rowOff>57150</xdr:rowOff>
    </xdr:to>
    <xdr:graphicFrame>
      <xdr:nvGraphicFramePr>
        <xdr:cNvPr id="1" name="Chart 2"/>
        <xdr:cNvGraphicFramePr/>
      </xdr:nvGraphicFramePr>
      <xdr:xfrm>
        <a:off x="57150" y="5905500"/>
        <a:ext cx="78962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80</xdr:row>
      <xdr:rowOff>76200</xdr:rowOff>
    </xdr:from>
    <xdr:to>
      <xdr:col>10</xdr:col>
      <xdr:colOff>914400</xdr:colOff>
      <xdr:row>111</xdr:row>
      <xdr:rowOff>57150</xdr:rowOff>
    </xdr:to>
    <xdr:graphicFrame>
      <xdr:nvGraphicFramePr>
        <xdr:cNvPr id="2" name="Chart 5"/>
        <xdr:cNvGraphicFramePr/>
      </xdr:nvGraphicFramePr>
      <xdr:xfrm>
        <a:off x="409575" y="13477875"/>
        <a:ext cx="86487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32</xdr:row>
      <xdr:rowOff>76200</xdr:rowOff>
    </xdr:from>
    <xdr:to>
      <xdr:col>10</xdr:col>
      <xdr:colOff>647700</xdr:colOff>
      <xdr:row>50</xdr:row>
      <xdr:rowOff>9525</xdr:rowOff>
    </xdr:to>
    <xdr:graphicFrame>
      <xdr:nvGraphicFramePr>
        <xdr:cNvPr id="1" name="Chart 8"/>
        <xdr:cNvGraphicFramePr/>
      </xdr:nvGraphicFramePr>
      <xdr:xfrm>
        <a:off x="1266825" y="5391150"/>
        <a:ext cx="6858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52</xdr:row>
      <xdr:rowOff>133350</xdr:rowOff>
    </xdr:from>
    <xdr:to>
      <xdr:col>11</xdr:col>
      <xdr:colOff>647700</xdr:colOff>
      <xdr:row>79</xdr:row>
      <xdr:rowOff>123825</xdr:rowOff>
    </xdr:to>
    <xdr:graphicFrame>
      <xdr:nvGraphicFramePr>
        <xdr:cNvPr id="2" name="Chart 9"/>
        <xdr:cNvGraphicFramePr/>
      </xdr:nvGraphicFramePr>
      <xdr:xfrm>
        <a:off x="1257300" y="8686800"/>
        <a:ext cx="76295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32</xdr:row>
      <xdr:rowOff>19050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1143000" y="5314950"/>
        <a:ext cx="7410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52</xdr:row>
      <xdr:rowOff>133350</xdr:rowOff>
    </xdr:from>
    <xdr:to>
      <xdr:col>10</xdr:col>
      <xdr:colOff>581025</xdr:colOff>
      <xdr:row>79</xdr:row>
      <xdr:rowOff>28575</xdr:rowOff>
    </xdr:to>
    <xdr:graphicFrame>
      <xdr:nvGraphicFramePr>
        <xdr:cNvPr id="2" name="Chart 5"/>
        <xdr:cNvGraphicFramePr/>
      </xdr:nvGraphicFramePr>
      <xdr:xfrm>
        <a:off x="923925" y="8677275"/>
        <a:ext cx="78486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2"/>
  <sheetViews>
    <sheetView workbookViewId="0" topLeftCell="C22">
      <selection activeCell="G76" sqref="G76"/>
    </sheetView>
  </sheetViews>
  <sheetFormatPr defaultColWidth="11.421875" defaultRowHeight="12.75"/>
  <cols>
    <col min="1" max="1" width="4.28125" style="0" customWidth="1"/>
    <col min="2" max="2" width="10.28125" style="0" customWidth="1"/>
    <col min="3" max="3" width="15.421875" style="0" customWidth="1"/>
    <col min="4" max="4" width="14.28125" style="0" customWidth="1"/>
    <col min="5" max="5" width="14.00390625" style="0" customWidth="1"/>
    <col min="6" max="6" width="13.28125" style="0" customWidth="1"/>
    <col min="7" max="7" width="14.140625" style="0" customWidth="1"/>
    <col min="8" max="8" width="12.28125" style="0" customWidth="1"/>
    <col min="9" max="9" width="10.28125" style="0" customWidth="1"/>
    <col min="10" max="10" width="13.8515625" style="0" customWidth="1"/>
    <col min="11" max="11" width="14.421875" style="0" customWidth="1"/>
    <col min="12" max="12" width="14.140625" style="0" customWidth="1"/>
  </cols>
  <sheetData>
    <row r="2" ht="13.5" thickBot="1"/>
    <row r="3" spans="2:11" ht="13.5" thickTop="1">
      <c r="B3" s="249" t="s">
        <v>0</v>
      </c>
      <c r="C3" s="250"/>
      <c r="D3" s="251"/>
      <c r="E3" s="1"/>
      <c r="F3" s="1"/>
      <c r="G3" s="1"/>
      <c r="H3" s="1"/>
      <c r="I3" s="1"/>
      <c r="J3" s="1"/>
      <c r="K3" s="1"/>
    </row>
    <row r="4" spans="2:11" ht="12.75">
      <c r="B4" s="252" t="s">
        <v>1</v>
      </c>
      <c r="C4" s="253"/>
      <c r="D4" s="254"/>
      <c r="E4" s="1"/>
      <c r="F4" s="1"/>
      <c r="G4" s="1"/>
      <c r="H4" s="1"/>
      <c r="I4" s="1"/>
      <c r="J4" s="1"/>
      <c r="K4" s="1"/>
    </row>
    <row r="5" spans="2:11" ht="13.5" thickBot="1">
      <c r="B5" s="255" t="s">
        <v>36</v>
      </c>
      <c r="C5" s="256"/>
      <c r="D5" s="257"/>
      <c r="E5" s="1"/>
      <c r="F5" s="1"/>
      <c r="G5" s="1"/>
      <c r="H5" s="1"/>
      <c r="I5" s="1"/>
      <c r="J5" s="1"/>
      <c r="K5" s="1"/>
    </row>
    <row r="6" spans="3:11" ht="13.5" thickTop="1">
      <c r="C6" s="1"/>
      <c r="D6" s="1"/>
      <c r="E6" s="1"/>
      <c r="F6" s="1"/>
      <c r="G6" s="1"/>
      <c r="H6" s="1"/>
      <c r="I6" s="1"/>
      <c r="J6" s="1"/>
      <c r="K6" s="1"/>
    </row>
    <row r="7" spans="3:11" ht="13.5" thickBot="1">
      <c r="C7" s="1"/>
      <c r="D7" s="1"/>
      <c r="E7" s="1"/>
      <c r="F7" s="1"/>
      <c r="G7" s="1"/>
      <c r="H7" s="1"/>
      <c r="I7" s="1"/>
      <c r="J7" s="1"/>
      <c r="K7" s="1"/>
    </row>
    <row r="8" spans="2:11" ht="16.5" thickBot="1" thickTop="1">
      <c r="B8" s="2" t="s">
        <v>2</v>
      </c>
      <c r="C8" s="1"/>
      <c r="D8" s="1"/>
      <c r="E8" s="258" t="s">
        <v>63</v>
      </c>
      <c r="F8" s="259"/>
      <c r="G8" s="259"/>
      <c r="H8" s="260"/>
      <c r="J8" s="1"/>
      <c r="K8" s="1"/>
    </row>
    <row r="9" spans="3:11" ht="14.25" thickBot="1" thickTop="1">
      <c r="C9" s="1"/>
      <c r="D9" s="1"/>
      <c r="E9" s="1"/>
      <c r="F9" s="1"/>
      <c r="G9" s="1"/>
      <c r="H9" s="1"/>
      <c r="I9" s="1"/>
      <c r="J9" s="1"/>
      <c r="K9" s="1"/>
    </row>
    <row r="10" spans="2:12" ht="14.25" thickBot="1" thickTop="1">
      <c r="B10" s="31" t="s">
        <v>3</v>
      </c>
      <c r="C10" s="32" t="s">
        <v>37</v>
      </c>
      <c r="D10" s="32" t="s">
        <v>5</v>
      </c>
      <c r="E10" s="32" t="s">
        <v>6</v>
      </c>
      <c r="F10" s="32" t="s">
        <v>7</v>
      </c>
      <c r="G10" s="71" t="s">
        <v>59</v>
      </c>
      <c r="H10" s="32" t="s">
        <v>61</v>
      </c>
      <c r="I10" s="32" t="s">
        <v>53</v>
      </c>
      <c r="J10" s="66" t="s">
        <v>62</v>
      </c>
      <c r="K10" s="32" t="s">
        <v>8</v>
      </c>
      <c r="L10" s="65" t="s">
        <v>9</v>
      </c>
    </row>
    <row r="11" spans="2:12" ht="13.5" thickTop="1">
      <c r="B11" s="3" t="s">
        <v>10</v>
      </c>
      <c r="C11" s="73">
        <v>28417148.88</v>
      </c>
      <c r="D11" s="73">
        <v>1632469.96</v>
      </c>
      <c r="E11" s="73">
        <v>2095717.93</v>
      </c>
      <c r="F11" s="73">
        <v>2914914.27</v>
      </c>
      <c r="G11" s="73">
        <v>510265.93</v>
      </c>
      <c r="H11" s="73">
        <v>0</v>
      </c>
      <c r="I11" s="73">
        <v>22869.84</v>
      </c>
      <c r="J11" s="74">
        <f>SUM(C11:I11)</f>
        <v>35593386.81</v>
      </c>
      <c r="K11" s="73">
        <v>5123844.36</v>
      </c>
      <c r="L11" s="75">
        <f aca="true" t="shared" si="0" ref="L11:L22">+J11+K11</f>
        <v>40717231.17</v>
      </c>
    </row>
    <row r="12" spans="2:12" ht="12.75">
      <c r="B12" s="3" t="s">
        <v>11</v>
      </c>
      <c r="C12" s="76">
        <v>24558441.69</v>
      </c>
      <c r="D12" s="76">
        <v>3354836.99</v>
      </c>
      <c r="E12" s="76">
        <v>2054306.24</v>
      </c>
      <c r="F12" s="76">
        <v>2451224.57</v>
      </c>
      <c r="G12" s="76">
        <v>416486.15</v>
      </c>
      <c r="H12" s="76">
        <v>0</v>
      </c>
      <c r="I12" s="76">
        <v>77740.33</v>
      </c>
      <c r="J12" s="77">
        <f>SUM(C12:I12)</f>
        <v>32913035.969999995</v>
      </c>
      <c r="K12" s="76">
        <v>4646847.6</v>
      </c>
      <c r="L12" s="78">
        <f t="shared" si="0"/>
        <v>37559883.56999999</v>
      </c>
    </row>
    <row r="13" spans="2:12" ht="12.75">
      <c r="B13" s="3" t="s">
        <v>12</v>
      </c>
      <c r="C13" s="76">
        <v>27010475.87</v>
      </c>
      <c r="D13" s="76">
        <v>11964498.31</v>
      </c>
      <c r="E13" s="76">
        <v>8981837.48</v>
      </c>
      <c r="F13" s="76">
        <v>3387529.22</v>
      </c>
      <c r="G13" s="76">
        <v>591450.91</v>
      </c>
      <c r="H13" s="76">
        <v>0</v>
      </c>
      <c r="I13" s="76">
        <v>32656.4</v>
      </c>
      <c r="J13" s="77">
        <f aca="true" t="shared" si="1" ref="J13:J22">SUM(C13:I13)</f>
        <v>51968448.18999999</v>
      </c>
      <c r="K13" s="76">
        <v>5393097.96</v>
      </c>
      <c r="L13" s="78">
        <f t="shared" si="0"/>
        <v>57361546.14999999</v>
      </c>
    </row>
    <row r="14" spans="2:12" ht="12.75">
      <c r="B14" s="3" t="s">
        <v>13</v>
      </c>
      <c r="C14" s="76">
        <v>29968456.24</v>
      </c>
      <c r="D14" s="76">
        <v>3283550.86</v>
      </c>
      <c r="E14" s="76">
        <v>11701888.58</v>
      </c>
      <c r="F14" s="76">
        <v>3245261.85</v>
      </c>
      <c r="G14" s="76">
        <v>548273.98</v>
      </c>
      <c r="H14" s="76">
        <v>0</v>
      </c>
      <c r="I14" s="76">
        <v>31393.08</v>
      </c>
      <c r="J14" s="77">
        <f t="shared" si="1"/>
        <v>48778824.589999996</v>
      </c>
      <c r="K14" s="76">
        <v>6368402.21</v>
      </c>
      <c r="L14" s="78">
        <f t="shared" si="0"/>
        <v>55147226.8</v>
      </c>
    </row>
    <row r="15" spans="2:12" ht="12.75">
      <c r="B15" s="3" t="s">
        <v>14</v>
      </c>
      <c r="C15" s="76">
        <v>29070426.13</v>
      </c>
      <c r="D15" s="76">
        <v>2499948.74</v>
      </c>
      <c r="E15" s="76">
        <v>3462024.61</v>
      </c>
      <c r="F15" s="76">
        <v>2965485.14</v>
      </c>
      <c r="G15" s="76">
        <v>510464.44</v>
      </c>
      <c r="H15" s="76">
        <v>0</v>
      </c>
      <c r="I15" s="76">
        <v>249720.28</v>
      </c>
      <c r="J15" s="77">
        <f t="shared" si="1"/>
        <v>38758069.339999996</v>
      </c>
      <c r="K15" s="76">
        <v>5757349.45</v>
      </c>
      <c r="L15" s="78">
        <f t="shared" si="0"/>
        <v>44515418.79</v>
      </c>
    </row>
    <row r="16" spans="2:12" ht="12.75">
      <c r="B16" s="3" t="s">
        <v>15</v>
      </c>
      <c r="C16" s="76">
        <v>30905478.86</v>
      </c>
      <c r="D16" s="76">
        <v>3007247.27</v>
      </c>
      <c r="E16" s="76">
        <v>3853208.95</v>
      </c>
      <c r="F16" s="76">
        <v>3393212.24</v>
      </c>
      <c r="G16" s="76">
        <v>599129.32</v>
      </c>
      <c r="H16" s="76">
        <v>0</v>
      </c>
      <c r="I16" s="76">
        <v>28492.08</v>
      </c>
      <c r="J16" s="77">
        <f t="shared" si="1"/>
        <v>41786768.720000006</v>
      </c>
      <c r="K16" s="76">
        <v>5515380.08</v>
      </c>
      <c r="L16" s="78">
        <f t="shared" si="0"/>
        <v>47302148.800000004</v>
      </c>
    </row>
    <row r="17" spans="2:12" ht="12.75">
      <c r="B17" s="3" t="s">
        <v>16</v>
      </c>
      <c r="C17" s="76">
        <v>33046355.06</v>
      </c>
      <c r="D17" s="76">
        <v>2969327.92</v>
      </c>
      <c r="E17" s="76">
        <v>3919333.94</v>
      </c>
      <c r="F17" s="76">
        <v>4143671.38</v>
      </c>
      <c r="G17" s="76">
        <v>736129.14</v>
      </c>
      <c r="H17" s="76">
        <v>0</v>
      </c>
      <c r="I17" s="76">
        <v>39305.73</v>
      </c>
      <c r="J17" s="77">
        <f t="shared" si="1"/>
        <v>44854123.169999994</v>
      </c>
      <c r="K17" s="76">
        <v>6312338.86</v>
      </c>
      <c r="L17" s="78">
        <f t="shared" si="0"/>
        <v>51166462.029999994</v>
      </c>
    </row>
    <row r="18" spans="2:12" ht="12.75">
      <c r="B18" s="3" t="s">
        <v>17</v>
      </c>
      <c r="C18" s="76">
        <v>34564182.54</v>
      </c>
      <c r="D18" s="76">
        <v>3639381.46</v>
      </c>
      <c r="E18" s="76">
        <v>4297391.6</v>
      </c>
      <c r="F18" s="76">
        <v>3645111.34</v>
      </c>
      <c r="G18" s="76">
        <v>633827.06</v>
      </c>
      <c r="H18" s="76">
        <v>0</v>
      </c>
      <c r="I18" s="76">
        <v>63453.45</v>
      </c>
      <c r="J18" s="77">
        <f t="shared" si="1"/>
        <v>46843347.45</v>
      </c>
      <c r="K18" s="76">
        <v>6065869.96</v>
      </c>
      <c r="L18" s="78">
        <f t="shared" si="0"/>
        <v>52909217.410000004</v>
      </c>
    </row>
    <row r="19" spans="2:12" ht="12.75">
      <c r="B19" s="3" t="s">
        <v>49</v>
      </c>
      <c r="C19" s="76">
        <v>35829850.65</v>
      </c>
      <c r="D19" s="76">
        <v>3095777.83</v>
      </c>
      <c r="E19" s="76">
        <v>6930555.96</v>
      </c>
      <c r="F19" s="76">
        <v>3834635.96</v>
      </c>
      <c r="G19" s="76">
        <v>689775.02</v>
      </c>
      <c r="H19" s="76">
        <v>0</v>
      </c>
      <c r="I19" s="76">
        <v>54027.86</v>
      </c>
      <c r="J19" s="77">
        <f t="shared" si="1"/>
        <v>50434623.28</v>
      </c>
      <c r="K19" s="76">
        <v>6605926.83</v>
      </c>
      <c r="L19" s="78">
        <f t="shared" si="0"/>
        <v>57040550.11</v>
      </c>
    </row>
    <row r="20" spans="2:12" ht="12.75">
      <c r="B20" s="3" t="s">
        <v>19</v>
      </c>
      <c r="C20" s="76">
        <v>37314759.95</v>
      </c>
      <c r="D20" s="76">
        <v>2533780.77</v>
      </c>
      <c r="E20" s="76">
        <v>3560953.91</v>
      </c>
      <c r="F20" s="76">
        <v>4005371.58</v>
      </c>
      <c r="G20" s="76">
        <v>719398.2</v>
      </c>
      <c r="H20" s="76">
        <v>0</v>
      </c>
      <c r="I20" s="76">
        <v>65657.73</v>
      </c>
      <c r="J20" s="77">
        <f t="shared" si="1"/>
        <v>48199922.14000001</v>
      </c>
      <c r="K20" s="76">
        <v>6765107.22</v>
      </c>
      <c r="L20" s="78">
        <f t="shared" si="0"/>
        <v>54965029.36000001</v>
      </c>
    </row>
    <row r="21" spans="2:12" ht="12.75">
      <c r="B21" s="3" t="s">
        <v>20</v>
      </c>
      <c r="C21" s="76">
        <v>36767088.03</v>
      </c>
      <c r="D21" s="76">
        <v>3205305.12</v>
      </c>
      <c r="E21" s="76">
        <v>5554455.74</v>
      </c>
      <c r="F21" s="76">
        <v>4138732.65</v>
      </c>
      <c r="G21" s="76">
        <v>744315.99</v>
      </c>
      <c r="H21" s="76">
        <v>0</v>
      </c>
      <c r="I21" s="76">
        <v>357138.04</v>
      </c>
      <c r="J21" s="77">
        <f t="shared" si="1"/>
        <v>50767035.57</v>
      </c>
      <c r="K21" s="76">
        <v>7048225.12</v>
      </c>
      <c r="L21" s="78">
        <f t="shared" si="0"/>
        <v>57815260.69</v>
      </c>
    </row>
    <row r="22" spans="2:12" ht="13.5" thickBot="1">
      <c r="B22" s="3" t="s">
        <v>21</v>
      </c>
      <c r="C22" s="79">
        <v>38606915.49</v>
      </c>
      <c r="D22" s="79">
        <v>3353191.63</v>
      </c>
      <c r="E22" s="79">
        <v>4907900.74</v>
      </c>
      <c r="F22" s="79">
        <v>4643275.83</v>
      </c>
      <c r="G22" s="79">
        <v>813490.27</v>
      </c>
      <c r="H22" s="79">
        <v>0</v>
      </c>
      <c r="I22" s="79">
        <v>70747.5</v>
      </c>
      <c r="J22" s="77">
        <f t="shared" si="1"/>
        <v>52395521.46000001</v>
      </c>
      <c r="K22" s="79">
        <v>7449104.15</v>
      </c>
      <c r="L22" s="80">
        <f t="shared" si="0"/>
        <v>59844625.61000001</v>
      </c>
    </row>
    <row r="23" spans="2:12" ht="15" thickBot="1" thickTop="1">
      <c r="B23" s="16" t="s">
        <v>9</v>
      </c>
      <c r="C23" s="81">
        <f aca="true" t="shared" si="2" ref="C23:K23">SUM(C11:C22)</f>
        <v>386059579.39</v>
      </c>
      <c r="D23" s="81">
        <f t="shared" si="2"/>
        <v>44539316.86</v>
      </c>
      <c r="E23" s="81">
        <f t="shared" si="2"/>
        <v>61319575.68000001</v>
      </c>
      <c r="F23" s="81">
        <f t="shared" si="2"/>
        <v>42768426.029999994</v>
      </c>
      <c r="G23" s="81">
        <f t="shared" si="2"/>
        <v>7513006.41</v>
      </c>
      <c r="H23" s="81">
        <f t="shared" si="2"/>
        <v>0</v>
      </c>
      <c r="I23" s="81">
        <f t="shared" si="2"/>
        <v>1093202.32</v>
      </c>
      <c r="J23" s="82">
        <f t="shared" si="2"/>
        <v>543293106.6899999</v>
      </c>
      <c r="K23" s="81">
        <f t="shared" si="2"/>
        <v>73051493.8</v>
      </c>
      <c r="L23" s="103">
        <f>SUM(L11:L22)</f>
        <v>616344600.49</v>
      </c>
    </row>
    <row r="24" spans="2:12" ht="13.5" thickTop="1">
      <c r="B24" s="11" t="s">
        <v>22</v>
      </c>
      <c r="C24" s="42">
        <f aca="true" t="shared" si="3" ref="C24:I24">+C23*100/$L23</f>
        <v>62.63696949451311</v>
      </c>
      <c r="D24" s="42">
        <f t="shared" si="3"/>
        <v>7.226366033642674</v>
      </c>
      <c r="E24" s="42">
        <f t="shared" si="3"/>
        <v>9.948910987660206</v>
      </c>
      <c r="F24" s="42">
        <f t="shared" si="3"/>
        <v>6.9390444884239555</v>
      </c>
      <c r="G24" s="42">
        <f t="shared" si="3"/>
        <v>1.2189619904233908</v>
      </c>
      <c r="H24" s="42">
        <f t="shared" si="3"/>
        <v>0</v>
      </c>
      <c r="I24" s="42">
        <f t="shared" si="3"/>
        <v>0.17736868614260487</v>
      </c>
      <c r="K24" s="42">
        <f>+K23*100/$L23</f>
        <v>11.85237831919406</v>
      </c>
      <c r="L24" s="33">
        <f>+L23*100/$L23</f>
        <v>100</v>
      </c>
    </row>
    <row r="25" ht="12.75">
      <c r="L25" s="1"/>
    </row>
    <row r="26" ht="13.5" thickBot="1"/>
    <row r="27" spans="2:13" ht="15" thickBot="1" thickTop="1">
      <c r="B27" s="49" t="s">
        <v>46</v>
      </c>
      <c r="C27" s="83">
        <f>C23/12</f>
        <v>32171631.61583333</v>
      </c>
      <c r="D27" s="83">
        <f aca="true" t="shared" si="4" ref="D27:I27">D23/12</f>
        <v>3711609.7383333333</v>
      </c>
      <c r="E27" s="83">
        <f t="shared" si="4"/>
        <v>5109964.640000001</v>
      </c>
      <c r="F27" s="83">
        <f t="shared" si="4"/>
        <v>3564035.5024999995</v>
      </c>
      <c r="G27" s="83">
        <f t="shared" si="4"/>
        <v>626083.8675</v>
      </c>
      <c r="H27" s="83">
        <f t="shared" si="4"/>
        <v>0</v>
      </c>
      <c r="I27" s="83">
        <f t="shared" si="4"/>
        <v>91100.19333333334</v>
      </c>
      <c r="J27" s="84">
        <f>J23/12</f>
        <v>45274425.5575</v>
      </c>
      <c r="K27" s="85">
        <f>K23/12</f>
        <v>6087624.483333333</v>
      </c>
      <c r="L27" s="86">
        <f>L23/12</f>
        <v>51362050.04083333</v>
      </c>
      <c r="M27" s="72"/>
    </row>
    <row r="28" ht="13.5" thickTop="1"/>
    <row r="29" ht="13.5" thickBot="1"/>
    <row r="30" spans="2:9" ht="16.5" thickBot="1" thickTop="1">
      <c r="B30" s="246" t="s">
        <v>88</v>
      </c>
      <c r="C30" s="246"/>
      <c r="D30" s="246"/>
      <c r="E30" s="246"/>
      <c r="F30" s="247">
        <f>L23</f>
        <v>616344600.49</v>
      </c>
      <c r="G30" s="248"/>
      <c r="I30" s="70"/>
    </row>
    <row r="31" ht="13.5" thickTop="1"/>
    <row r="61" ht="13.5" thickBot="1"/>
    <row r="62" ht="15.75" thickTop="1">
      <c r="C62" s="89" t="s">
        <v>50</v>
      </c>
    </row>
    <row r="63" spans="2:4" ht="15.75" thickBot="1">
      <c r="B63" s="31" t="s">
        <v>3</v>
      </c>
      <c r="C63" s="90">
        <v>2010</v>
      </c>
      <c r="D63" s="43" t="s">
        <v>22</v>
      </c>
    </row>
    <row r="64" spans="2:4" ht="13.5" thickTop="1">
      <c r="B64" s="99" t="s">
        <v>10</v>
      </c>
      <c r="C64" s="87">
        <v>40717231.17</v>
      </c>
      <c r="D64" s="44">
        <f>C64*100/C76</f>
        <v>6.606244483626434</v>
      </c>
    </row>
    <row r="65" spans="2:4" ht="12.75">
      <c r="B65" s="99" t="s">
        <v>11</v>
      </c>
      <c r="C65" s="76">
        <v>37559883.57</v>
      </c>
      <c r="D65" s="44">
        <f>C65*100/C76</f>
        <v>6.093974627203602</v>
      </c>
    </row>
    <row r="66" spans="2:4" ht="12.75">
      <c r="B66" s="99" t="s">
        <v>12</v>
      </c>
      <c r="C66" s="76">
        <v>57361546.15</v>
      </c>
      <c r="D66" s="44">
        <f>C66*100/C76</f>
        <v>9.306732971197771</v>
      </c>
    </row>
    <row r="67" spans="2:4" ht="12.75">
      <c r="B67" s="99" t="s">
        <v>13</v>
      </c>
      <c r="C67" s="76">
        <v>55147226.8</v>
      </c>
      <c r="D67" s="44">
        <f>C67*100/C76</f>
        <v>8.94746652378514</v>
      </c>
    </row>
    <row r="68" spans="2:4" ht="12.75">
      <c r="B68" s="99" t="s">
        <v>14</v>
      </c>
      <c r="C68" s="76">
        <v>44515418.79</v>
      </c>
      <c r="D68" s="44">
        <f>C68*100/C76</f>
        <v>7.222488645898709</v>
      </c>
    </row>
    <row r="69" spans="2:4" ht="12.75">
      <c r="B69" s="99" t="s">
        <v>15</v>
      </c>
      <c r="C69" s="76">
        <v>47302148.8</v>
      </c>
      <c r="D69" s="44">
        <f>C69*100/C76</f>
        <v>7.674626947716316</v>
      </c>
    </row>
    <row r="70" spans="2:4" ht="12.75">
      <c r="B70" s="99" t="s">
        <v>16</v>
      </c>
      <c r="C70" s="76">
        <v>51166462.03</v>
      </c>
      <c r="D70" s="44">
        <f>C70*100/C76</f>
        <v>8.301599785140029</v>
      </c>
    </row>
    <row r="71" spans="2:4" ht="12.75">
      <c r="B71" s="99" t="s">
        <v>17</v>
      </c>
      <c r="C71" s="76">
        <v>52909217.41</v>
      </c>
      <c r="D71" s="44">
        <f>C71*100/C76</f>
        <v>8.584356440850891</v>
      </c>
    </row>
    <row r="72" spans="2:4" ht="12.75">
      <c r="B72" s="99" t="s">
        <v>18</v>
      </c>
      <c r="C72" s="76">
        <v>57040550.11</v>
      </c>
      <c r="D72" s="44">
        <f>C72*100/C76</f>
        <v>9.254652359191955</v>
      </c>
    </row>
    <row r="73" spans="2:4" ht="12.75">
      <c r="B73" s="99" t="s">
        <v>19</v>
      </c>
      <c r="C73" s="76">
        <v>54965029.36</v>
      </c>
      <c r="D73" s="44">
        <f>C73*100/C76</f>
        <v>8.917905554182234</v>
      </c>
    </row>
    <row r="74" spans="2:4" ht="12.75">
      <c r="B74" s="99" t="s">
        <v>20</v>
      </c>
      <c r="C74" s="76">
        <v>57815260.69</v>
      </c>
      <c r="D74" s="44">
        <f>C74*100/C76</f>
        <v>9.380346748237319</v>
      </c>
    </row>
    <row r="75" spans="2:4" ht="13.5" thickBot="1">
      <c r="B75" s="99" t="s">
        <v>21</v>
      </c>
      <c r="C75" s="73">
        <v>59844625.61</v>
      </c>
      <c r="D75" s="44">
        <f>C75*100/C76</f>
        <v>9.709604912969619</v>
      </c>
    </row>
    <row r="76" spans="2:4" ht="15" thickBot="1" thickTop="1">
      <c r="B76" s="45" t="s">
        <v>41</v>
      </c>
      <c r="C76" s="84">
        <f>SUM(C64:C75)</f>
        <v>616344600.4899999</v>
      </c>
      <c r="D76" s="39">
        <f>C76*100/C76</f>
        <v>100</v>
      </c>
    </row>
    <row r="77" spans="2:3" ht="13.5" thickTop="1">
      <c r="B77" s="64" t="s">
        <v>46</v>
      </c>
      <c r="C77" s="88">
        <f>C76/12</f>
        <v>51362050.040833324</v>
      </c>
    </row>
    <row r="82" ht="12.75">
      <c r="C82" t="s">
        <v>64</v>
      </c>
    </row>
  </sheetData>
  <mergeCells count="6">
    <mergeCell ref="B30:E30"/>
    <mergeCell ref="F30:G30"/>
    <mergeCell ref="B3:D3"/>
    <mergeCell ref="B4:D4"/>
    <mergeCell ref="B5:D5"/>
    <mergeCell ref="E8:H8"/>
  </mergeCells>
  <printOptions horizontalCentered="1"/>
  <pageMargins left="0.75" right="0.75" top="1.5748031496062993" bottom="1" header="0" footer="0"/>
  <pageSetup horizontalDpi="600" verticalDpi="600" orientation="landscape" paperSize="9" r:id="rId2"/>
  <ignoredErrors>
    <ignoredError sqref="D67:D75 C23:J23 J14:J22 L14:L22 K23:L23" emptyCellReference="1"/>
    <ignoredError sqref="C76" emptyCellReference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workbookViewId="0" topLeftCell="B9">
      <selection activeCell="I31" sqref="I31"/>
    </sheetView>
  </sheetViews>
  <sheetFormatPr defaultColWidth="11.421875" defaultRowHeight="12.75"/>
  <cols>
    <col min="1" max="1" width="29.00390625" style="0" customWidth="1"/>
    <col min="2" max="2" width="20.140625" style="0" customWidth="1"/>
    <col min="3" max="3" width="17.28125" style="0" customWidth="1"/>
    <col min="4" max="4" width="16.7109375" style="0" customWidth="1"/>
    <col min="5" max="5" width="10.7109375" style="0" customWidth="1"/>
    <col min="6" max="6" width="17.8515625" style="0" customWidth="1"/>
    <col min="7" max="7" width="16.8515625" style="0" customWidth="1"/>
    <col min="8" max="8" width="10.7109375" style="0" customWidth="1"/>
    <col min="9" max="9" width="12.00390625" style="0" customWidth="1"/>
    <col min="10" max="10" width="12.8515625" style="0" customWidth="1"/>
    <col min="11" max="11" width="14.140625" style="0" customWidth="1"/>
  </cols>
  <sheetData>
    <row r="4" ht="12.75">
      <c r="C4" s="46"/>
    </row>
    <row r="5" ht="13.5" thickBot="1"/>
    <row r="6" ht="13.5" thickTop="1">
      <c r="A6" s="20" t="s">
        <v>0</v>
      </c>
    </row>
    <row r="7" ht="12.75">
      <c r="A7" s="34" t="s">
        <v>1</v>
      </c>
    </row>
    <row r="8" ht="13.5" thickBot="1">
      <c r="A8" s="35" t="s">
        <v>36</v>
      </c>
    </row>
    <row r="9" ht="13.5" thickTop="1"/>
    <row r="10" spans="1:6" ht="15">
      <c r="A10" s="246" t="s">
        <v>57</v>
      </c>
      <c r="B10" s="246"/>
      <c r="C10" s="246"/>
      <c r="D10" s="246"/>
      <c r="E10" s="246"/>
      <c r="F10" s="246"/>
    </row>
    <row r="11" spans="1:6" ht="17.25">
      <c r="A11" s="261" t="s">
        <v>89</v>
      </c>
      <c r="B11" s="261"/>
      <c r="C11" s="261"/>
      <c r="D11" s="261"/>
      <c r="E11" s="261"/>
      <c r="F11" s="261"/>
    </row>
    <row r="13" spans="1:7" ht="12.75">
      <c r="A13" s="8" t="s">
        <v>58</v>
      </c>
      <c r="G13" t="s">
        <v>42</v>
      </c>
    </row>
    <row r="14" ht="13.5" thickBot="1"/>
    <row r="15" spans="1:8" ht="13.5" thickTop="1">
      <c r="A15" s="12"/>
      <c r="B15" s="57" t="s">
        <v>23</v>
      </c>
      <c r="C15" s="50" t="s">
        <v>23</v>
      </c>
      <c r="D15" s="51" t="s">
        <v>30</v>
      </c>
      <c r="E15" s="60" t="s">
        <v>24</v>
      </c>
      <c r="F15" s="50" t="s">
        <v>23</v>
      </c>
      <c r="G15" s="51" t="s">
        <v>30</v>
      </c>
      <c r="H15" s="61" t="s">
        <v>24</v>
      </c>
    </row>
    <row r="16" spans="1:8" ht="12.75">
      <c r="A16" s="13" t="s">
        <v>25</v>
      </c>
      <c r="B16" s="58"/>
      <c r="C16" s="69" t="s">
        <v>87</v>
      </c>
      <c r="D16" s="52" t="s">
        <v>54</v>
      </c>
      <c r="E16" s="55" t="s">
        <v>26</v>
      </c>
      <c r="F16" s="69" t="s">
        <v>91</v>
      </c>
      <c r="G16" s="52" t="s">
        <v>54</v>
      </c>
      <c r="H16" s="62" t="s">
        <v>27</v>
      </c>
    </row>
    <row r="17" spans="1:8" ht="14.25" thickBot="1">
      <c r="A17" s="12"/>
      <c r="B17" s="68" t="s">
        <v>90</v>
      </c>
      <c r="C17" s="53"/>
      <c r="D17" s="35" t="s">
        <v>55</v>
      </c>
      <c r="E17" s="56" t="s">
        <v>28</v>
      </c>
      <c r="F17" s="53"/>
      <c r="G17" s="35" t="s">
        <v>56</v>
      </c>
      <c r="H17" s="63" t="s">
        <v>28</v>
      </c>
    </row>
    <row r="18" spans="1:8" ht="14.25" thickTop="1">
      <c r="A18" s="15" t="s">
        <v>4</v>
      </c>
      <c r="B18" s="222">
        <v>38606915.49</v>
      </c>
      <c r="C18" s="77">
        <v>36767088.03</v>
      </c>
      <c r="D18" s="223">
        <f>+B18-C18</f>
        <v>1839827.460000001</v>
      </c>
      <c r="E18" s="22">
        <f>+B18*100/C18-100</f>
        <v>5.004006459523794</v>
      </c>
      <c r="F18" s="223">
        <v>25201856.41</v>
      </c>
      <c r="G18" s="223">
        <f>+B18-F18</f>
        <v>13405059.080000002</v>
      </c>
      <c r="H18" s="22">
        <f>+B18*100/F18-100</f>
        <v>53.1907604817593</v>
      </c>
    </row>
    <row r="19" spans="1:8" ht="13.5">
      <c r="A19" s="4"/>
      <c r="B19" s="224"/>
      <c r="C19" s="225"/>
      <c r="D19" s="226"/>
      <c r="E19" s="48"/>
      <c r="F19" s="226"/>
      <c r="G19" s="236"/>
      <c r="H19" s="101"/>
    </row>
    <row r="20" spans="1:8" ht="13.5">
      <c r="A20" s="17" t="s">
        <v>34</v>
      </c>
      <c r="B20" s="227">
        <v>15351087.06</v>
      </c>
      <c r="C20" s="225">
        <v>14275606.32</v>
      </c>
      <c r="D20" s="223">
        <f>+B20-C20</f>
        <v>1075480.7400000002</v>
      </c>
      <c r="E20" s="22">
        <f>+B20*100/C20-100</f>
        <v>7.533695703651205</v>
      </c>
      <c r="F20" s="226">
        <v>10169659.8</v>
      </c>
      <c r="G20" s="223">
        <f>+B20-F20</f>
        <v>5181427.26</v>
      </c>
      <c r="H20" s="22">
        <f>+B20*100/F20-100</f>
        <v>50.949858322694325</v>
      </c>
    </row>
    <row r="21" spans="1:8" ht="13.5">
      <c r="A21" s="17" t="s">
        <v>33</v>
      </c>
      <c r="B21" s="227">
        <v>23255828.43</v>
      </c>
      <c r="C21" s="225">
        <v>22491481.71</v>
      </c>
      <c r="D21" s="223">
        <f>+B21-C21</f>
        <v>764346.7199999988</v>
      </c>
      <c r="E21" s="22">
        <f>+B21*100/C21-100</f>
        <v>3.398383129467902</v>
      </c>
      <c r="F21" s="226">
        <v>15032196.61</v>
      </c>
      <c r="G21" s="223">
        <f>+B21-F21</f>
        <v>8223631.82</v>
      </c>
      <c r="H21" s="22">
        <f>+B21*100/F21-100</f>
        <v>54.7067872604149</v>
      </c>
    </row>
    <row r="22" spans="1:8" ht="13.5">
      <c r="A22" s="4"/>
      <c r="B22" s="228"/>
      <c r="C22" s="225"/>
      <c r="D22" s="226"/>
      <c r="E22" s="101"/>
      <c r="F22" s="226"/>
      <c r="G22" s="236"/>
      <c r="H22" s="101"/>
    </row>
    <row r="23" spans="1:8" ht="13.5">
      <c r="A23" s="15" t="s">
        <v>5</v>
      </c>
      <c r="B23" s="222">
        <v>3353191.63</v>
      </c>
      <c r="C23" s="77">
        <v>3205305.12</v>
      </c>
      <c r="D23" s="223">
        <f>+B23-C23</f>
        <v>147886.50999999978</v>
      </c>
      <c r="E23" s="22">
        <f>+B23*100/C23-100</f>
        <v>4.613804441806153</v>
      </c>
      <c r="F23" s="223">
        <v>2361601.12</v>
      </c>
      <c r="G23" s="223">
        <f>+B23-F23</f>
        <v>991590.5099999998</v>
      </c>
      <c r="H23" s="22">
        <f>+B23*100/F23-100</f>
        <v>41.988060625581</v>
      </c>
    </row>
    <row r="24" spans="1:8" ht="13.5">
      <c r="A24" s="4"/>
      <c r="B24" s="224"/>
      <c r="C24" s="225"/>
      <c r="D24" s="226"/>
      <c r="E24" s="48"/>
      <c r="F24" s="226"/>
      <c r="G24" s="226"/>
      <c r="H24" s="48"/>
    </row>
    <row r="25" spans="1:8" ht="13.5">
      <c r="A25" s="15" t="s">
        <v>6</v>
      </c>
      <c r="B25" s="222">
        <v>4907900.74</v>
      </c>
      <c r="C25" s="77">
        <v>5554455.74</v>
      </c>
      <c r="D25" s="229">
        <f>+B25-C25</f>
        <v>-646555</v>
      </c>
      <c r="E25" s="205">
        <f>+B25*100/C25-100</f>
        <v>-11.640294391831816</v>
      </c>
      <c r="F25" s="223">
        <v>3307678.79</v>
      </c>
      <c r="G25" s="223">
        <f>+B25-F25</f>
        <v>1600221.9500000002</v>
      </c>
      <c r="H25" s="22">
        <f>+B25*100/F25-100</f>
        <v>48.379000852135334</v>
      </c>
    </row>
    <row r="26" spans="1:8" ht="13.5">
      <c r="A26" s="4"/>
      <c r="B26" s="224"/>
      <c r="C26" s="225"/>
      <c r="D26" s="226"/>
      <c r="E26" s="48"/>
      <c r="F26" s="226"/>
      <c r="G26" s="226"/>
      <c r="H26" s="48"/>
    </row>
    <row r="27" spans="1:8" ht="13.5">
      <c r="A27" s="15" t="s">
        <v>7</v>
      </c>
      <c r="B27" s="222">
        <v>4643275.83</v>
      </c>
      <c r="C27" s="77">
        <v>4138732.65</v>
      </c>
      <c r="D27" s="223">
        <f>+B27-C27</f>
        <v>504543.18000000017</v>
      </c>
      <c r="E27" s="22">
        <f>+B27*100/C27-100</f>
        <v>12.190765209248298</v>
      </c>
      <c r="F27" s="223">
        <v>3174632.96</v>
      </c>
      <c r="G27" s="223">
        <f>+B27-F27</f>
        <v>1468642.87</v>
      </c>
      <c r="H27" s="22">
        <f>+B27*100/F27-100</f>
        <v>46.26181635813421</v>
      </c>
    </row>
    <row r="28" spans="1:8" ht="13.5">
      <c r="A28" s="4"/>
      <c r="B28" s="224"/>
      <c r="C28" s="225"/>
      <c r="D28" s="226"/>
      <c r="E28" s="48"/>
      <c r="F28" s="226"/>
      <c r="G28" s="236"/>
      <c r="H28" s="101"/>
    </row>
    <row r="29" spans="1:8" ht="13.5">
      <c r="A29" s="15" t="s">
        <v>51</v>
      </c>
      <c r="B29" s="222">
        <v>813490.27</v>
      </c>
      <c r="C29" s="77">
        <v>744315.99</v>
      </c>
      <c r="D29" s="223">
        <f>+B29-C29</f>
        <v>69174.28000000003</v>
      </c>
      <c r="E29" s="22">
        <f>+B29*100/C29-100</f>
        <v>9.29367109256917</v>
      </c>
      <c r="F29" s="223">
        <v>566300.84</v>
      </c>
      <c r="G29" s="223">
        <f>+B29-F29</f>
        <v>247189.43000000005</v>
      </c>
      <c r="H29" s="22">
        <f>+B29*100/F29-100</f>
        <v>43.649843429510014</v>
      </c>
    </row>
    <row r="30" spans="1:8" ht="13.5">
      <c r="A30" s="4"/>
      <c r="B30" s="224"/>
      <c r="C30" s="225"/>
      <c r="D30" s="226"/>
      <c r="E30" s="48"/>
      <c r="F30" s="226"/>
      <c r="G30" s="226"/>
      <c r="H30" s="48"/>
    </row>
    <row r="31" spans="1:8" ht="13.5">
      <c r="A31" s="15" t="s">
        <v>61</v>
      </c>
      <c r="B31" s="222">
        <v>0</v>
      </c>
      <c r="C31" s="77">
        <v>0</v>
      </c>
      <c r="D31" s="223">
        <f>+B31-C31</f>
        <v>0</v>
      </c>
      <c r="E31" s="22">
        <v>0</v>
      </c>
      <c r="F31" s="223">
        <v>0</v>
      </c>
      <c r="G31" s="223">
        <f>+B31-F31</f>
        <v>0</v>
      </c>
      <c r="H31" s="22">
        <v>0</v>
      </c>
    </row>
    <row r="32" spans="2:8" ht="13.5">
      <c r="B32" s="224"/>
      <c r="C32" s="225"/>
      <c r="D32" s="226"/>
      <c r="E32" s="98"/>
      <c r="F32" s="226"/>
      <c r="G32" s="226"/>
      <c r="H32" s="98"/>
    </row>
    <row r="33" spans="1:8" ht="13.5">
      <c r="A33" s="15" t="s">
        <v>52</v>
      </c>
      <c r="B33" s="222">
        <v>70747.5</v>
      </c>
      <c r="C33" s="77">
        <v>357138.04</v>
      </c>
      <c r="D33" s="229">
        <f>+B33-C33</f>
        <v>-286390.54</v>
      </c>
      <c r="E33" s="205">
        <f>+B33*100/C33-100</f>
        <v>-80.19043280855772</v>
      </c>
      <c r="F33" s="223">
        <v>16317.22</v>
      </c>
      <c r="G33" s="223">
        <f>+B33-F33</f>
        <v>54430.28</v>
      </c>
      <c r="H33" s="22">
        <f>+B33*100/F33-100</f>
        <v>333.57569487939736</v>
      </c>
    </row>
    <row r="34" spans="2:8" ht="14.25" thickBot="1">
      <c r="B34" s="224"/>
      <c r="C34" s="72"/>
      <c r="D34" s="230"/>
      <c r="E34" s="67"/>
      <c r="F34" s="225"/>
      <c r="G34" s="230"/>
      <c r="H34" s="67"/>
    </row>
    <row r="35" spans="1:8" ht="16.5" thickBot="1" thickTop="1">
      <c r="A35" s="54" t="s">
        <v>62</v>
      </c>
      <c r="B35" s="231">
        <f>SUM(B20:B34)</f>
        <v>52395521.46000001</v>
      </c>
      <c r="C35" s="232">
        <f>SUM(C20:C34)</f>
        <v>50767035.57</v>
      </c>
      <c r="D35" s="232">
        <f>+B35-C35</f>
        <v>1628485.890000008</v>
      </c>
      <c r="E35" s="204">
        <f>+B35*100/C35-100</f>
        <v>3.2077624224376393</v>
      </c>
      <c r="F35" s="235">
        <f>SUM(F20:F34)</f>
        <v>34628387.34</v>
      </c>
      <c r="G35" s="232">
        <f>+B35-F35</f>
        <v>17767134.120000005</v>
      </c>
      <c r="H35" s="110">
        <f>+B35*100/F35-100</f>
        <v>51.30800330247203</v>
      </c>
    </row>
    <row r="36" spans="2:8" ht="14.25" thickTop="1">
      <c r="B36" s="233"/>
      <c r="C36" s="72"/>
      <c r="D36" s="230"/>
      <c r="E36" s="108"/>
      <c r="F36" s="72"/>
      <c r="G36" s="230"/>
      <c r="H36" s="108"/>
    </row>
    <row r="37" spans="1:8" ht="13.5">
      <c r="A37" s="15" t="s">
        <v>8</v>
      </c>
      <c r="B37" s="234">
        <v>7449104.15</v>
      </c>
      <c r="C37" s="223">
        <v>7048225.12</v>
      </c>
      <c r="D37" s="223">
        <f>+B37-C37</f>
        <v>400879.03000000026</v>
      </c>
      <c r="E37" s="109">
        <f>+B37*100/C37-100</f>
        <v>5.687659278397163</v>
      </c>
      <c r="F37" s="77">
        <v>4757160.79</v>
      </c>
      <c r="G37" s="223">
        <f>+B37-F37</f>
        <v>2691943.3600000003</v>
      </c>
      <c r="H37" s="109">
        <f>+B37*100/F37-100</f>
        <v>56.5871846429643</v>
      </c>
    </row>
    <row r="38" spans="2:8" ht="14.25" thickBot="1">
      <c r="B38" s="233"/>
      <c r="C38" s="72"/>
      <c r="D38" s="230"/>
      <c r="E38" s="108"/>
      <c r="F38" s="72"/>
      <c r="G38" s="230"/>
      <c r="H38" s="108"/>
    </row>
    <row r="39" spans="1:8" ht="16.5" thickBot="1" thickTop="1">
      <c r="A39" s="54" t="s">
        <v>29</v>
      </c>
      <c r="B39" s="235">
        <f>+B35+B37</f>
        <v>59844625.61000001</v>
      </c>
      <c r="C39" s="235">
        <f>+C35+C37</f>
        <v>57815260.69</v>
      </c>
      <c r="D39" s="232">
        <f>+B39-C39</f>
        <v>2029364.9200000092</v>
      </c>
      <c r="E39" s="204">
        <f>+B39*100/C39-100</f>
        <v>3.510085219335565</v>
      </c>
      <c r="F39" s="235">
        <f>+F35+F37</f>
        <v>39385548.13</v>
      </c>
      <c r="G39" s="232">
        <f>+B39-F39</f>
        <v>20459077.480000004</v>
      </c>
      <c r="H39" s="110">
        <f>+B39*100/F39-100</f>
        <v>51.94564618593262</v>
      </c>
    </row>
    <row r="40" ht="13.5" thickTop="1"/>
    <row r="41" spans="1:4" ht="13.5" thickBot="1">
      <c r="A41" s="5" t="s">
        <v>40</v>
      </c>
      <c r="B41" s="59" t="s">
        <v>38</v>
      </c>
      <c r="C41" s="59" t="s">
        <v>39</v>
      </c>
      <c r="D41" s="18" t="s">
        <v>9</v>
      </c>
    </row>
    <row r="42" spans="1:4" ht="14.25" thickBot="1" thickTop="1">
      <c r="A42" s="19"/>
      <c r="B42" s="76">
        <v>6903782.01</v>
      </c>
      <c r="C42" s="76">
        <v>545322.14</v>
      </c>
      <c r="D42" s="111">
        <f>SUM(B42:C42)</f>
        <v>7449104.149999999</v>
      </c>
    </row>
    <row r="43" spans="1:4" ht="13.5" thickTop="1">
      <c r="A43" s="9" t="s">
        <v>47</v>
      </c>
      <c r="B43" s="40">
        <f>B42*100/D42</f>
        <v>92.67935943679886</v>
      </c>
      <c r="C43" s="40">
        <f>C42*100/D42</f>
        <v>7.320640563201147</v>
      </c>
      <c r="D43" s="40">
        <f>D42*100/D42</f>
        <v>100.00000000000001</v>
      </c>
    </row>
  </sheetData>
  <mergeCells count="2">
    <mergeCell ref="A10:F10"/>
    <mergeCell ref="A11:F11"/>
  </mergeCells>
  <printOptions/>
  <pageMargins left="0" right="0" top="0.3937007874015748" bottom="0" header="0" footer="0"/>
  <pageSetup horizontalDpi="600" verticalDpi="600" orientation="landscape" paperSize="9" r:id="rId1"/>
  <ignoredErrors>
    <ignoredError sqref="B43:D43" emptyCellReference="1" evalError="1"/>
    <ignoredError sqref="B35:C35 D18:D31 D33 D37 H35 F35:G35 E35 D42 E18:E34 E36:E37 G18:G34 G36:G37 H18:H34 H36:H37 D39:E3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5:F48"/>
  <sheetViews>
    <sheetView tabSelected="1" workbookViewId="0" topLeftCell="A19">
      <selection activeCell="A42" sqref="A42"/>
    </sheetView>
  </sheetViews>
  <sheetFormatPr defaultColWidth="11.421875" defaultRowHeight="12.75"/>
  <cols>
    <col min="2" max="2" width="33.57421875" style="0" customWidth="1"/>
    <col min="3" max="3" width="18.8515625" style="0" customWidth="1"/>
    <col min="4" max="4" width="17.00390625" style="0" customWidth="1"/>
    <col min="5" max="5" width="17.7109375" style="0" customWidth="1"/>
  </cols>
  <sheetData>
    <row r="4" ht="13.5" thickBot="1"/>
    <row r="5" ht="13.5" thickTop="1">
      <c r="B5" s="20" t="s">
        <v>0</v>
      </c>
    </row>
    <row r="6" ht="12.75">
      <c r="B6" s="34" t="s">
        <v>1</v>
      </c>
    </row>
    <row r="7" ht="13.5" thickBot="1">
      <c r="B7" s="35" t="s">
        <v>36</v>
      </c>
    </row>
    <row r="8" ht="13.5" thickTop="1"/>
    <row r="9" spans="2:6" ht="18">
      <c r="B9" s="262" t="s">
        <v>134</v>
      </c>
      <c r="C9" s="262"/>
      <c r="D9" s="262"/>
      <c r="E9" s="262"/>
      <c r="F9" s="262"/>
    </row>
    <row r="10" spans="2:6" ht="15">
      <c r="B10" s="246" t="s">
        <v>135</v>
      </c>
      <c r="C10" s="246"/>
      <c r="D10" s="246"/>
      <c r="E10" s="246"/>
      <c r="F10" s="246"/>
    </row>
    <row r="12" ht="12.75">
      <c r="B12" s="8" t="s">
        <v>58</v>
      </c>
    </row>
    <row r="13" ht="13.5" thickBot="1"/>
    <row r="14" spans="2:6" ht="14.25" thickTop="1">
      <c r="B14" s="12"/>
      <c r="C14" s="209" t="s">
        <v>23</v>
      </c>
      <c r="D14" s="210" t="s">
        <v>23</v>
      </c>
      <c r="E14" s="51" t="s">
        <v>30</v>
      </c>
      <c r="F14" s="61" t="s">
        <v>136</v>
      </c>
    </row>
    <row r="15" spans="2:6" ht="13.5">
      <c r="B15" s="13" t="s">
        <v>25</v>
      </c>
      <c r="C15" s="211" t="s">
        <v>137</v>
      </c>
      <c r="D15" s="69" t="s">
        <v>138</v>
      </c>
      <c r="E15" s="52" t="s">
        <v>54</v>
      </c>
      <c r="F15" s="62" t="s">
        <v>139</v>
      </c>
    </row>
    <row r="16" spans="2:6" ht="13.5" thickBot="1">
      <c r="B16" s="12"/>
      <c r="C16" s="53"/>
      <c r="D16" s="53"/>
      <c r="E16" s="35" t="s">
        <v>140</v>
      </c>
      <c r="F16" s="63" t="s">
        <v>141</v>
      </c>
    </row>
    <row r="17" spans="2:6" ht="14.25" thickTop="1">
      <c r="B17" s="15" t="s">
        <v>4</v>
      </c>
      <c r="C17" s="198">
        <v>386059579.39</v>
      </c>
      <c r="D17" s="22">
        <v>286194925.03</v>
      </c>
      <c r="E17" s="22">
        <f>+C17-D17</f>
        <v>99864654.36000001</v>
      </c>
      <c r="F17" s="22">
        <f>+C17*100/D17-100</f>
        <v>34.89392914620407</v>
      </c>
    </row>
    <row r="18" spans="2:6" ht="13.5">
      <c r="B18" s="4"/>
      <c r="C18" s="199"/>
      <c r="D18" s="48"/>
      <c r="E18" s="48"/>
      <c r="F18" s="48"/>
    </row>
    <row r="19" spans="2:6" ht="13.5">
      <c r="B19" s="17" t="s">
        <v>34</v>
      </c>
      <c r="C19" s="199">
        <v>152010595.94</v>
      </c>
      <c r="D19" s="48">
        <v>117615033.31</v>
      </c>
      <c r="E19" s="48">
        <f>+C19-D19</f>
        <v>34395562.629999995</v>
      </c>
      <c r="F19" s="22">
        <f>+C19*100/D19-100</f>
        <v>29.244188996948225</v>
      </c>
    </row>
    <row r="20" spans="2:6" ht="13.5">
      <c r="B20" s="17" t="s">
        <v>33</v>
      </c>
      <c r="C20" s="199">
        <v>234048983.45</v>
      </c>
      <c r="D20" s="48">
        <v>168579891.72</v>
      </c>
      <c r="E20" s="48">
        <f>+C20-D20</f>
        <v>65469091.72999999</v>
      </c>
      <c r="F20" s="22">
        <f>+C20*100/D20-100</f>
        <v>38.83564704071574</v>
      </c>
    </row>
    <row r="21" spans="2:6" ht="13.5">
      <c r="B21" s="4"/>
      <c r="C21" s="199"/>
      <c r="D21" s="48"/>
      <c r="E21" s="48"/>
      <c r="F21" s="48"/>
    </row>
    <row r="22" spans="2:6" ht="13.5">
      <c r="B22" s="15" t="s">
        <v>5</v>
      </c>
      <c r="C22" s="198">
        <v>44539316.86</v>
      </c>
      <c r="D22" s="22">
        <v>31330032.39</v>
      </c>
      <c r="E22" s="22">
        <f>+C22-D22</f>
        <v>13209284.469999999</v>
      </c>
      <c r="F22" s="22">
        <f>+C22*100/D22-100</f>
        <v>42.16173256883121</v>
      </c>
    </row>
    <row r="23" spans="2:6" ht="13.5">
      <c r="B23" s="4"/>
      <c r="C23" s="199"/>
      <c r="D23" s="48"/>
      <c r="E23" s="48"/>
      <c r="F23" s="48"/>
    </row>
    <row r="24" spans="2:6" ht="13.5">
      <c r="B24" s="15" t="s">
        <v>6</v>
      </c>
      <c r="C24" s="198">
        <v>61319575.68</v>
      </c>
      <c r="D24" s="22">
        <v>40919052.58</v>
      </c>
      <c r="E24" s="22">
        <f>+C24-D24</f>
        <v>20400523.1</v>
      </c>
      <c r="F24" s="22">
        <f>+C24*100/D24-100</f>
        <v>49.85580509254302</v>
      </c>
    </row>
    <row r="25" spans="2:6" ht="13.5">
      <c r="B25" s="4"/>
      <c r="C25" s="199"/>
      <c r="D25" s="48"/>
      <c r="E25" s="48"/>
      <c r="F25" s="48"/>
    </row>
    <row r="26" spans="2:6" ht="13.5">
      <c r="B26" s="15" t="s">
        <v>7</v>
      </c>
      <c r="C26" s="198">
        <v>42768426.03</v>
      </c>
      <c r="D26" s="22">
        <v>29870484.39</v>
      </c>
      <c r="E26" s="22">
        <f>+C26-D26</f>
        <v>12897941.64</v>
      </c>
      <c r="F26" s="22">
        <f>+C26*100/D26-100</f>
        <v>43.179553004898565</v>
      </c>
    </row>
    <row r="27" spans="2:6" ht="13.5">
      <c r="B27" s="4"/>
      <c r="C27" s="199"/>
      <c r="D27" s="48"/>
      <c r="E27" s="48"/>
      <c r="F27" s="48"/>
    </row>
    <row r="28" spans="2:6" ht="13.5">
      <c r="B28" s="15" t="s">
        <v>51</v>
      </c>
      <c r="C28" s="198">
        <v>7513006.41</v>
      </c>
      <c r="D28" s="22">
        <v>5491651</v>
      </c>
      <c r="E28" s="22">
        <f>+C28-D28</f>
        <v>2021355.4100000001</v>
      </c>
      <c r="F28" s="22">
        <f>+C28*100/D28-100</f>
        <v>36.807790771846214</v>
      </c>
    </row>
    <row r="29" spans="2:6" ht="13.5">
      <c r="B29" s="4"/>
      <c r="C29" s="199"/>
      <c r="D29" s="48"/>
      <c r="E29" s="48"/>
      <c r="F29" s="48"/>
    </row>
    <row r="30" spans="2:6" ht="13.5">
      <c r="B30" s="15" t="s">
        <v>61</v>
      </c>
      <c r="C30" s="198">
        <v>0</v>
      </c>
      <c r="D30" s="22">
        <v>0</v>
      </c>
      <c r="E30" s="22">
        <f>+C30-D30</f>
        <v>0</v>
      </c>
      <c r="F30" s="22">
        <v>0</v>
      </c>
    </row>
    <row r="31" spans="3:6" ht="13.5">
      <c r="C31" s="199"/>
      <c r="D31" s="48"/>
      <c r="E31" s="48"/>
      <c r="F31" s="98"/>
    </row>
    <row r="32" spans="2:6" ht="13.5">
      <c r="B32" s="15" t="s">
        <v>52</v>
      </c>
      <c r="C32" s="198">
        <v>1093202.32</v>
      </c>
      <c r="D32" s="22">
        <v>251415.19</v>
      </c>
      <c r="E32" s="22">
        <f>+C32-D32</f>
        <v>841787.1300000001</v>
      </c>
      <c r="F32" s="22">
        <f>+C32*100/D32-100</f>
        <v>334.8195190592899</v>
      </c>
    </row>
    <row r="33" spans="3:6" ht="14.25" thickBot="1">
      <c r="C33" s="199"/>
      <c r="D33" s="48"/>
      <c r="E33" s="203"/>
      <c r="F33" s="67"/>
    </row>
    <row r="34" spans="2:6" ht="15" thickBot="1" thickTop="1">
      <c r="B34" s="54" t="s">
        <v>62</v>
      </c>
      <c r="C34" s="212">
        <f>SUM(C19:C33)</f>
        <v>543293106.69</v>
      </c>
      <c r="D34" s="208">
        <f>SUM(D19:D33)</f>
        <v>394057560.5799999</v>
      </c>
      <c r="E34" s="208">
        <f>+C34-D34</f>
        <v>149235546.11000013</v>
      </c>
      <c r="F34" s="22">
        <f>+C34*100/D34-100</f>
        <v>37.871509403434715</v>
      </c>
    </row>
    <row r="35" spans="3:6" ht="14.25" thickTop="1">
      <c r="C35" s="201"/>
      <c r="D35" s="48"/>
      <c r="E35" s="203"/>
      <c r="F35" s="67"/>
    </row>
    <row r="36" spans="2:6" ht="13.5">
      <c r="B36" s="15" t="s">
        <v>8</v>
      </c>
      <c r="C36" s="213">
        <v>73051493.8</v>
      </c>
      <c r="D36" s="22">
        <v>54692434.46</v>
      </c>
      <c r="E36" s="22">
        <f>+C36-D36</f>
        <v>18359059.339999996</v>
      </c>
      <c r="F36" s="22">
        <f>+C36*100/D36-100</f>
        <v>33.567822535724076</v>
      </c>
    </row>
    <row r="37" spans="3:6" ht="14.25" thickBot="1">
      <c r="C37" s="201"/>
      <c r="D37" s="1"/>
      <c r="E37" s="203"/>
      <c r="F37" s="67"/>
    </row>
    <row r="38" spans="2:6" ht="18" thickBot="1" thickTop="1">
      <c r="B38" s="54" t="s">
        <v>29</v>
      </c>
      <c r="C38" s="214">
        <f>+C34+C36</f>
        <v>616344600.49</v>
      </c>
      <c r="D38" s="202">
        <f>+D34+D36</f>
        <v>448749995.0399999</v>
      </c>
      <c r="E38" s="200">
        <f>+C38-D38</f>
        <v>167594605.4500001</v>
      </c>
      <c r="F38" s="215">
        <f>+C38*100/D38-100</f>
        <v>37.34698769970154</v>
      </c>
    </row>
    <row r="39" ht="13.5" thickTop="1"/>
    <row r="40" spans="2:5" ht="13.5" thickBot="1">
      <c r="B40" s="5" t="s">
        <v>142</v>
      </c>
      <c r="C40" s="216" t="s">
        <v>38</v>
      </c>
      <c r="D40" s="216" t="s">
        <v>39</v>
      </c>
      <c r="E40" s="18" t="s">
        <v>138</v>
      </c>
    </row>
    <row r="41" spans="2:5" ht="14.25" thickBot="1" thickTop="1">
      <c r="B41" s="19"/>
      <c r="C41" s="148">
        <v>66237829.82</v>
      </c>
      <c r="D41" s="148">
        <v>6813663.98</v>
      </c>
      <c r="E41" s="159">
        <f>SUM(C41:D41)</f>
        <v>73051493.8</v>
      </c>
    </row>
    <row r="42" spans="2:6" ht="13.5" thickTop="1">
      <c r="B42" s="9" t="s">
        <v>47</v>
      </c>
      <c r="C42" s="40">
        <f>C41*100/E41</f>
        <v>90.67279308667608</v>
      </c>
      <c r="D42" s="40">
        <f>D41*100/E41</f>
        <v>9.327206913323927</v>
      </c>
      <c r="E42" s="40">
        <f>E41*100/E41</f>
        <v>100</v>
      </c>
      <c r="F42" s="217"/>
    </row>
    <row r="43" ht="12.75">
      <c r="F43" s="218">
        <f>+E41*100/E45-100</f>
        <v>33.567822535724076</v>
      </c>
    </row>
    <row r="44" spans="2:6" ht="13.5" thickBot="1">
      <c r="B44" s="5" t="s">
        <v>143</v>
      </c>
      <c r="C44" s="216" t="s">
        <v>38</v>
      </c>
      <c r="D44" s="216" t="s">
        <v>39</v>
      </c>
      <c r="E44" s="18" t="s">
        <v>144</v>
      </c>
      <c r="F44" s="219"/>
    </row>
    <row r="45" spans="2:5" ht="14.25" thickBot="1" thickTop="1">
      <c r="B45" s="19"/>
      <c r="C45" s="148">
        <v>50145753.82</v>
      </c>
      <c r="D45" s="148">
        <v>4546680.64</v>
      </c>
      <c r="E45" s="220">
        <f>SUM(C45:D45)</f>
        <v>54692434.46</v>
      </c>
    </row>
    <row r="46" spans="2:5" ht="13.5" thickTop="1">
      <c r="B46" s="9" t="s">
        <v>47</v>
      </c>
      <c r="C46" s="40">
        <f>C45*100/E45</f>
        <v>91.68681978615292</v>
      </c>
      <c r="D46" s="40">
        <f>D45*100/E45</f>
        <v>8.313180213847074</v>
      </c>
      <c r="E46" s="40">
        <f>E45*100/E45</f>
        <v>100</v>
      </c>
    </row>
    <row r="48" spans="2:4" ht="12.75">
      <c r="B48" s="5" t="s">
        <v>145</v>
      </c>
      <c r="C48" s="221">
        <f>+C41*100/C45-100</f>
        <v>32.090605433439265</v>
      </c>
      <c r="D48" s="221">
        <f>+D41*100/D45-100</f>
        <v>49.860184154038166</v>
      </c>
    </row>
  </sheetData>
  <mergeCells count="2">
    <mergeCell ref="B9:F9"/>
    <mergeCell ref="B10:F1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L47"/>
  <sheetViews>
    <sheetView workbookViewId="0" topLeftCell="C10">
      <selection activeCell="E14" sqref="E14:E32"/>
    </sheetView>
  </sheetViews>
  <sheetFormatPr defaultColWidth="11.421875" defaultRowHeight="12.75"/>
  <cols>
    <col min="1" max="1" width="6.8515625" style="0" customWidth="1"/>
    <col min="2" max="2" width="10.28125" style="0" customWidth="1"/>
    <col min="5" max="5" width="14.421875" style="0" customWidth="1"/>
    <col min="7" max="7" width="11.00390625" style="0" customWidth="1"/>
    <col min="9" max="9" width="12.421875" style="0" customWidth="1"/>
  </cols>
  <sheetData>
    <row r="2" ht="13.5" thickBot="1"/>
    <row r="3" spans="2:4" ht="13.5" thickTop="1">
      <c r="B3" s="249" t="s">
        <v>0</v>
      </c>
      <c r="C3" s="250"/>
      <c r="D3" s="251"/>
    </row>
    <row r="4" spans="2:4" ht="12.75">
      <c r="B4" s="252" t="s">
        <v>45</v>
      </c>
      <c r="C4" s="253"/>
      <c r="D4" s="254"/>
    </row>
    <row r="5" spans="2:4" ht="13.5" thickBot="1">
      <c r="B5" s="255" t="s">
        <v>36</v>
      </c>
      <c r="C5" s="256"/>
      <c r="D5" s="257"/>
    </row>
    <row r="6" ht="13.5" thickTop="1">
      <c r="E6" s="2"/>
    </row>
    <row r="7" ht="12.75">
      <c r="E7" s="2"/>
    </row>
    <row r="8" spans="3:8" ht="15">
      <c r="C8" s="266" t="s">
        <v>92</v>
      </c>
      <c r="D8" s="266"/>
      <c r="E8" s="266"/>
      <c r="F8" s="266"/>
      <c r="G8" s="266"/>
      <c r="H8" s="266"/>
    </row>
    <row r="10" spans="4:7" ht="12.75">
      <c r="D10" s="263" t="s">
        <v>43</v>
      </c>
      <c r="E10" s="263"/>
      <c r="F10" s="263"/>
      <c r="G10" s="263"/>
    </row>
    <row r="12" ht="13.5" thickBot="1"/>
    <row r="13" spans="4:10" ht="14.25" thickBot="1" thickTop="1">
      <c r="D13" s="21" t="s">
        <v>93</v>
      </c>
      <c r="E13" s="41" t="s">
        <v>23</v>
      </c>
      <c r="F13" s="28"/>
      <c r="H13" s="264" t="s">
        <v>31</v>
      </c>
      <c r="I13" s="265"/>
      <c r="J13" s="9" t="s">
        <v>22</v>
      </c>
    </row>
    <row r="14" spans="4:10" ht="13.5" thickTop="1">
      <c r="D14" s="27">
        <v>1992</v>
      </c>
      <c r="E14" s="237">
        <v>6906393.86</v>
      </c>
      <c r="F14" s="5"/>
      <c r="H14" s="24" t="s">
        <v>94</v>
      </c>
      <c r="I14" s="25"/>
      <c r="J14" s="105">
        <f>E$32*100/E14-100</f>
        <v>766.5104658540282</v>
      </c>
    </row>
    <row r="15" spans="4:10" ht="12.75">
      <c r="D15" s="27">
        <v>1993</v>
      </c>
      <c r="E15" s="237">
        <v>5770978.05</v>
      </c>
      <c r="F15" s="28"/>
      <c r="H15" s="24" t="s">
        <v>95</v>
      </c>
      <c r="I15" s="25"/>
      <c r="J15" s="29">
        <f aca="true" t="shared" si="0" ref="J15:J29">E$32*100/E15-100</f>
        <v>936.9927781998756</v>
      </c>
    </row>
    <row r="16" spans="4:10" ht="12.75">
      <c r="D16" s="27">
        <v>1994</v>
      </c>
      <c r="E16" s="237">
        <v>4911456.03</v>
      </c>
      <c r="H16" s="24" t="s">
        <v>96</v>
      </c>
      <c r="I16" s="25"/>
      <c r="J16" s="29">
        <f t="shared" si="0"/>
        <v>1118.4701490649402</v>
      </c>
    </row>
    <row r="17" spans="4:10" ht="12.75">
      <c r="D17" s="30">
        <v>1995</v>
      </c>
      <c r="E17" s="238">
        <v>6770732.27</v>
      </c>
      <c r="H17" s="24" t="s">
        <v>97</v>
      </c>
      <c r="I17" s="25"/>
      <c r="J17" s="29">
        <f t="shared" si="0"/>
        <v>783.8722788547066</v>
      </c>
    </row>
    <row r="18" spans="4:10" ht="12.75">
      <c r="D18" s="30">
        <v>1996</v>
      </c>
      <c r="E18" s="238">
        <v>6260589.9</v>
      </c>
      <c r="H18" s="24" t="s">
        <v>98</v>
      </c>
      <c r="I18" s="25"/>
      <c r="J18" s="29">
        <f t="shared" si="0"/>
        <v>855.8943576546995</v>
      </c>
    </row>
    <row r="19" spans="4:10" ht="12.75">
      <c r="D19" s="30">
        <v>1997</v>
      </c>
      <c r="E19" s="238">
        <v>9263232.47</v>
      </c>
      <c r="H19" s="24" t="s">
        <v>99</v>
      </c>
      <c r="I19" s="25"/>
      <c r="J19" s="29">
        <f t="shared" si="0"/>
        <v>546.0447344251957</v>
      </c>
    </row>
    <row r="20" spans="4:10" ht="12.75">
      <c r="D20" s="30">
        <v>1998</v>
      </c>
      <c r="E20" s="238">
        <v>7845939.9</v>
      </c>
      <c r="H20" s="24" t="s">
        <v>100</v>
      </c>
      <c r="I20" s="25"/>
      <c r="J20" s="29">
        <f t="shared" si="0"/>
        <v>662.7464188197515</v>
      </c>
    </row>
    <row r="21" spans="4:10" ht="12.75">
      <c r="D21" s="30">
        <v>1999</v>
      </c>
      <c r="E21" s="238">
        <v>7494599.67</v>
      </c>
      <c r="H21" s="24" t="s">
        <v>101</v>
      </c>
      <c r="I21" s="25"/>
      <c r="J21" s="29">
        <f t="shared" si="0"/>
        <v>698.5032989760746</v>
      </c>
    </row>
    <row r="22" spans="3:10" ht="12.75">
      <c r="C22" s="6"/>
      <c r="D22" s="30">
        <v>2000</v>
      </c>
      <c r="E22" s="238">
        <v>8683408.19</v>
      </c>
      <c r="F22" s="7"/>
      <c r="G22" s="7"/>
      <c r="H22" s="24" t="s">
        <v>102</v>
      </c>
      <c r="I22" s="25"/>
      <c r="J22" s="29">
        <f t="shared" si="0"/>
        <v>589.1836051070173</v>
      </c>
    </row>
    <row r="23" spans="4:10" ht="12.75">
      <c r="D23" s="30">
        <v>2001</v>
      </c>
      <c r="E23" s="238">
        <v>4055297.81</v>
      </c>
      <c r="H23" s="24" t="s">
        <v>103</v>
      </c>
      <c r="I23" s="25"/>
      <c r="J23" s="29">
        <f t="shared" si="0"/>
        <v>1375.714692578891</v>
      </c>
    </row>
    <row r="24" spans="4:10" ht="12.75">
      <c r="D24" s="30">
        <v>2002</v>
      </c>
      <c r="E24" s="239">
        <v>6790568.97</v>
      </c>
      <c r="H24" s="24" t="s">
        <v>104</v>
      </c>
      <c r="I24" s="25"/>
      <c r="J24" s="29">
        <f t="shared" si="0"/>
        <v>781.290299448943</v>
      </c>
    </row>
    <row r="25" spans="4:10" ht="12.75">
      <c r="D25" s="30">
        <v>2003</v>
      </c>
      <c r="E25" s="239">
        <v>8718941.35</v>
      </c>
      <c r="H25" s="24" t="s">
        <v>105</v>
      </c>
      <c r="I25" s="25"/>
      <c r="J25" s="29">
        <f t="shared" si="0"/>
        <v>586.3749073160127</v>
      </c>
    </row>
    <row r="26" spans="3:12" ht="12.75">
      <c r="C26" s="14"/>
      <c r="D26" s="30">
        <v>2004</v>
      </c>
      <c r="E26" s="239">
        <v>13703705.86</v>
      </c>
      <c r="H26" s="24" t="s">
        <v>106</v>
      </c>
      <c r="I26" s="25"/>
      <c r="J26" s="29">
        <f t="shared" si="0"/>
        <v>336.703956005664</v>
      </c>
      <c r="L26" s="14"/>
    </row>
    <row r="27" spans="4:10" ht="12.75">
      <c r="D27" s="30">
        <v>2005</v>
      </c>
      <c r="E27" s="240">
        <v>16248475.26</v>
      </c>
      <c r="H27" s="24" t="s">
        <v>107</v>
      </c>
      <c r="I27" s="25"/>
      <c r="J27" s="29">
        <f t="shared" si="0"/>
        <v>268.30917764526293</v>
      </c>
    </row>
    <row r="28" spans="4:10" ht="12.75">
      <c r="D28" s="91">
        <v>2006</v>
      </c>
      <c r="E28" s="241">
        <v>20295020.33</v>
      </c>
      <c r="H28" s="24" t="s">
        <v>108</v>
      </c>
      <c r="I28" s="25"/>
      <c r="J28" s="29">
        <f t="shared" si="0"/>
        <v>194.87344499743108</v>
      </c>
    </row>
    <row r="29" spans="4:10" ht="12.75">
      <c r="D29" s="100">
        <v>2007</v>
      </c>
      <c r="E29" s="241">
        <v>26926062.62</v>
      </c>
      <c r="H29" s="24" t="s">
        <v>109</v>
      </c>
      <c r="I29" s="25"/>
      <c r="J29" s="29">
        <f t="shared" si="0"/>
        <v>122.2553904541131</v>
      </c>
    </row>
    <row r="30" spans="4:10" ht="12.75">
      <c r="D30" s="100">
        <v>2008</v>
      </c>
      <c r="E30" s="242">
        <v>36510582.65</v>
      </c>
      <c r="H30" s="24" t="s">
        <v>110</v>
      </c>
      <c r="I30" s="25"/>
      <c r="J30" s="29">
        <f>E$32*100/E30-100</f>
        <v>63.9103549337633</v>
      </c>
    </row>
    <row r="31" spans="4:10" ht="13.5" thickBot="1">
      <c r="D31" s="92">
        <v>2009</v>
      </c>
      <c r="E31" s="243">
        <v>39385548.13</v>
      </c>
      <c r="H31" s="24" t="s">
        <v>111</v>
      </c>
      <c r="I31" s="25"/>
      <c r="J31" s="29">
        <f>E$32*100/E31-100</f>
        <v>51.94564618593262</v>
      </c>
    </row>
    <row r="32" spans="4:10" ht="14.25" thickBot="1" thickTop="1">
      <c r="D32" s="104">
        <v>2010</v>
      </c>
      <c r="E32" s="244">
        <v>59844625.61</v>
      </c>
      <c r="H32" s="94" t="s">
        <v>112</v>
      </c>
      <c r="I32" s="95"/>
      <c r="J32" s="10" t="s">
        <v>32</v>
      </c>
    </row>
    <row r="47" spans="3:12" ht="12.75">
      <c r="C47" s="14"/>
      <c r="L47" s="14"/>
    </row>
  </sheetData>
  <mergeCells count="6">
    <mergeCell ref="D10:G10"/>
    <mergeCell ref="H13:I13"/>
    <mergeCell ref="B3:D3"/>
    <mergeCell ref="B4:D4"/>
    <mergeCell ref="B5:D5"/>
    <mergeCell ref="C8:H8"/>
  </mergeCells>
  <printOptions/>
  <pageMargins left="0.3937007874015748" right="0.75" top="0.1968503937007874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B7">
      <selection activeCell="F29" sqref="F29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13.57421875" style="0" customWidth="1"/>
    <col min="4" max="4" width="15.28125" style="0" customWidth="1"/>
    <col min="5" max="5" width="13.421875" style="0" customWidth="1"/>
    <col min="8" max="8" width="19.00390625" style="0" customWidth="1"/>
    <col min="9" max="9" width="10.57421875" style="0" customWidth="1"/>
    <col min="10" max="10" width="12.140625" style="0" customWidth="1"/>
  </cols>
  <sheetData>
    <row r="2" ht="13.5" thickBot="1"/>
    <row r="3" spans="2:5" ht="13.5" thickTop="1">
      <c r="B3" s="249" t="s">
        <v>0</v>
      </c>
      <c r="C3" s="250"/>
      <c r="D3" s="251"/>
      <c r="E3" s="2"/>
    </row>
    <row r="4" spans="2:5" ht="12.75">
      <c r="B4" s="252" t="s">
        <v>44</v>
      </c>
      <c r="C4" s="253"/>
      <c r="D4" s="254"/>
      <c r="E4" s="2"/>
    </row>
    <row r="5" spans="2:5" ht="13.5" thickBot="1">
      <c r="B5" s="255" t="s">
        <v>36</v>
      </c>
      <c r="C5" s="256"/>
      <c r="D5" s="257"/>
      <c r="E5" s="2"/>
    </row>
    <row r="6" ht="13.5" thickTop="1"/>
    <row r="8" spans="4:8" ht="12.75">
      <c r="D8" s="267" t="s">
        <v>113</v>
      </c>
      <c r="E8" s="268"/>
      <c r="F8" s="268"/>
      <c r="G8" s="268"/>
      <c r="H8" s="269"/>
    </row>
    <row r="10" spans="4:8" ht="12.75">
      <c r="D10" s="263" t="s">
        <v>48</v>
      </c>
      <c r="E10" s="263"/>
      <c r="F10" s="263"/>
      <c r="G10" s="263"/>
      <c r="H10" s="263"/>
    </row>
    <row r="11" spans="4:6" ht="13.5" thickBot="1">
      <c r="D11" s="5"/>
      <c r="E11" s="5"/>
      <c r="F11" s="5"/>
    </row>
    <row r="12" spans="3:9" ht="14.25" thickBot="1" thickTop="1">
      <c r="C12" s="21" t="s">
        <v>114</v>
      </c>
      <c r="D12" s="37" t="s">
        <v>35</v>
      </c>
      <c r="E12" s="5"/>
      <c r="F12" s="5"/>
      <c r="G12" s="264" t="s">
        <v>31</v>
      </c>
      <c r="H12" s="265"/>
      <c r="I12" s="9" t="s">
        <v>22</v>
      </c>
    </row>
    <row r="13" spans="3:9" ht="13.5" thickTop="1">
      <c r="C13" s="23">
        <v>1992</v>
      </c>
      <c r="D13" s="237">
        <f>4176207.72+4414973.19+4546886.56+4574695.05+5019643.6+4923511.58+4891059.49+5244517.65+5145286.01+5652011.11+5239573.07+6906393.86</f>
        <v>60734758.88999999</v>
      </c>
      <c r="G13" s="24" t="s">
        <v>115</v>
      </c>
      <c r="H13" s="25"/>
      <c r="I13" s="93">
        <f>D$31*100/D13-100</f>
        <v>914.8136120969789</v>
      </c>
    </row>
    <row r="14" spans="3:9" ht="12.75">
      <c r="C14" s="23">
        <v>1993</v>
      </c>
      <c r="D14" s="237">
        <f>5192782.99+5244724.04+5280289.57+5561656.97+6625959.6+5794632.28+5776917.54+6128932.85+6506125.25+7265877.48+6430930.64+5770978.05</f>
        <v>71579807.26</v>
      </c>
      <c r="E14" s="5"/>
      <c r="G14" s="24" t="s">
        <v>116</v>
      </c>
      <c r="H14" s="25"/>
      <c r="I14" s="29">
        <f aca="true" t="shared" si="0" ref="I14:I28">D$31*100/D14-100</f>
        <v>761.0593183790586</v>
      </c>
    </row>
    <row r="15" spans="3:9" ht="12.75">
      <c r="C15" s="23">
        <v>1994</v>
      </c>
      <c r="D15" s="237">
        <f>6391988.41+5934209.14+4850056.58+6198639.59+7020809.77+5674785.22+5449393.97+5736945.8+6115217.97+5440308.13+5291844.21+4911456.03</f>
        <v>69015654.82</v>
      </c>
      <c r="G15" s="24" t="s">
        <v>117</v>
      </c>
      <c r="H15" s="25"/>
      <c r="I15" s="29">
        <f t="shared" si="0"/>
        <v>793.0504276131129</v>
      </c>
    </row>
    <row r="16" spans="3:9" ht="12.75">
      <c r="C16" s="26">
        <v>1995</v>
      </c>
      <c r="D16" s="238">
        <f>4259432.51+4295173.83+4354952.48+4053628.77+4897275.85+3807075.04+3864770.06+3291227.21+4574783.61+4534583.58+5023442.73+6770732.27</f>
        <v>53727077.94</v>
      </c>
      <c r="G16" s="24" t="s">
        <v>118</v>
      </c>
      <c r="H16" s="25"/>
      <c r="I16" s="29">
        <f t="shared" si="0"/>
        <v>1047.176850336633</v>
      </c>
    </row>
    <row r="17" spans="3:9" ht="12.75">
      <c r="C17" s="26">
        <v>1996</v>
      </c>
      <c r="D17" s="238">
        <f>7578344.49+5871894.75+7640633.14+10386759.33+5959570.09+6183726.26+5339910.28+5206070.84+5550418.19+6127739.27+6275144.88</f>
        <v>72120211.51999998</v>
      </c>
      <c r="G17" s="24" t="s">
        <v>119</v>
      </c>
      <c r="H17" s="25"/>
      <c r="I17" s="29">
        <f t="shared" si="0"/>
        <v>754.6073111822178</v>
      </c>
    </row>
    <row r="18" spans="3:9" ht="12.75">
      <c r="C18" s="26">
        <v>1997</v>
      </c>
      <c r="D18" s="238">
        <f>7749318.29+6451422.01+6409899.94+6722213.78+7107422.74+7431911.13+6884393.97+8451257.65+8533898.42+8605065.64+9029227.79+9263232.47</f>
        <v>92639263.83000001</v>
      </c>
      <c r="G18" s="24" t="s">
        <v>120</v>
      </c>
      <c r="H18" s="25"/>
      <c r="I18" s="29">
        <f t="shared" si="0"/>
        <v>565.3168160112309</v>
      </c>
    </row>
    <row r="19" spans="3:9" ht="12.75">
      <c r="C19" s="26">
        <v>1998</v>
      </c>
      <c r="D19" s="238">
        <f>7663047.88+7554889.93+7002162.93+9652844.05+8169274.8+7735126.35+7715241.89+7944791.07+7685717.45+8089417.44+7778488.1+7845939.9</f>
        <v>94836941.78999999</v>
      </c>
      <c r="G19" s="24" t="s">
        <v>121</v>
      </c>
      <c r="H19" s="25"/>
      <c r="I19" s="29">
        <f t="shared" si="0"/>
        <v>549.8992785477925</v>
      </c>
    </row>
    <row r="20" spans="3:9" ht="12.75">
      <c r="C20" s="26">
        <v>1999</v>
      </c>
      <c r="D20" s="238">
        <f>8217141.36+8335119.34+8011396.59+7028018.72+7180080.07+6705369.05+6729490.81+7664074.69+9548407.41+8322804.23+7935078.29+7494599.67</f>
        <v>93171580.23</v>
      </c>
      <c r="G20" s="24" t="s">
        <v>122</v>
      </c>
      <c r="H20" s="25"/>
      <c r="I20" s="29">
        <f t="shared" si="0"/>
        <v>561.515667082724</v>
      </c>
    </row>
    <row r="21" spans="3:9" ht="12.75">
      <c r="C21" s="26">
        <v>2000</v>
      </c>
      <c r="D21" s="238">
        <f>7018708.62+8484261.59+8983140.9+6852789.21+6518520.63+7032572.6+7485113.24+7161222.48+6259123.78+7479750.29+7865169.1+8683408.19</f>
        <v>89823780.63000001</v>
      </c>
      <c r="E21" s="36"/>
      <c r="F21" s="7"/>
      <c r="G21" s="24" t="s">
        <v>123</v>
      </c>
      <c r="H21" s="25"/>
      <c r="I21" s="29">
        <f t="shared" si="0"/>
        <v>586.1708516020184</v>
      </c>
    </row>
    <row r="22" spans="3:9" ht="12.75">
      <c r="C22" s="26">
        <v>2001</v>
      </c>
      <c r="D22" s="238">
        <f>8207983.93+9802928.93+10626736.46+8311650.33+7625623.47+6973646.45+7946501.74+6387956.95+6020590.48+5405968.89+5127177.83+4055297.81</f>
        <v>86492063.27000001</v>
      </c>
      <c r="G22" s="24" t="s">
        <v>124</v>
      </c>
      <c r="H22" s="25"/>
      <c r="I22" s="29">
        <f t="shared" si="0"/>
        <v>612.6024945964962</v>
      </c>
    </row>
    <row r="23" spans="3:9" ht="13.5" customHeight="1">
      <c r="C23" s="38">
        <v>2002</v>
      </c>
      <c r="D23" s="239">
        <f>4614047.84+5812868.36+5041491.8+3901118.08+6130848.6+5531169.3+5999992.9+4987979.17+4304383.62+7606342.41+6585002.67+6790568.97</f>
        <v>67305813.72</v>
      </c>
      <c r="G23" s="24" t="s">
        <v>125</v>
      </c>
      <c r="H23" s="25"/>
      <c r="I23" s="29">
        <f t="shared" si="0"/>
        <v>815.7375365136585</v>
      </c>
    </row>
    <row r="24" spans="3:9" ht="12.75">
      <c r="C24" s="38">
        <v>2003</v>
      </c>
      <c r="D24" s="239">
        <f>8138804.88+10619198.48+11099641+8739713.24+7405357.32+7522810.41+8508577.2+8149582.99+8270853.67+7866449.97+8284971.84+8718941.35</f>
        <v>103324902.35</v>
      </c>
      <c r="G24" s="24" t="s">
        <v>126</v>
      </c>
      <c r="H24" s="25"/>
      <c r="I24" s="29">
        <f t="shared" si="0"/>
        <v>496.5111860471068</v>
      </c>
    </row>
    <row r="25" spans="3:9" ht="12.75">
      <c r="C25" s="91">
        <v>2004</v>
      </c>
      <c r="D25" s="239">
        <f>8397793.96+10578909.79+12304279.67+12815647.99+11675174.48+10205260.47+11598130.23+11044784.68+11476645.51+11209590.67+12330238.4+13703705.86</f>
        <v>137340161.71000004</v>
      </c>
      <c r="E25" s="102"/>
      <c r="G25" s="24" t="s">
        <v>127</v>
      </c>
      <c r="H25" s="25"/>
      <c r="I25" s="29">
        <f t="shared" si="0"/>
        <v>348.77229851486516</v>
      </c>
    </row>
    <row r="26" spans="3:9" ht="12.75">
      <c r="C26" s="106">
        <v>2005</v>
      </c>
      <c r="D26" s="240">
        <f>11349701.41+15528304.48+14745838.41+14473929.97+19633797.27+13718919.79+14893024.06+15539304.01+15050808.75+14647291.34+15461250.75+16248475.26</f>
        <v>181290645.49999997</v>
      </c>
      <c r="G26" s="24" t="s">
        <v>128</v>
      </c>
      <c r="H26" s="25"/>
      <c r="I26" s="29">
        <f t="shared" si="0"/>
        <v>239.97595341454064</v>
      </c>
    </row>
    <row r="27" spans="3:9" ht="12.75">
      <c r="C27" s="107">
        <v>2006</v>
      </c>
      <c r="D27" s="241">
        <f>16525382.86+19837070.81+20844125.78+17361855.57+17855953.22+17666345.39+20061932.82+20017060.37+19902176.57+19543524.11+20023033.33+20295020.33</f>
        <v>229933481.15999997</v>
      </c>
      <c r="G27" s="24" t="s">
        <v>129</v>
      </c>
      <c r="H27" s="25"/>
      <c r="I27" s="29">
        <f t="shared" si="0"/>
        <v>168.05343762055884</v>
      </c>
    </row>
    <row r="28" spans="3:9" ht="12.75">
      <c r="C28" s="106">
        <v>2007</v>
      </c>
      <c r="D28" s="241">
        <f>23123779.95+20395563.61+29524329.91+27167317.34+23980300.65+24820055.8+24750514.47+26572716.96+25074284.91+26436954.57+28319011.96+26926062.62</f>
        <v>307090892.75</v>
      </c>
      <c r="G28" s="24" t="s">
        <v>130</v>
      </c>
      <c r="H28" s="25"/>
      <c r="I28" s="29">
        <f t="shared" si="0"/>
        <v>100.70429147886213</v>
      </c>
    </row>
    <row r="29" spans="3:9" ht="12.75">
      <c r="C29" s="107">
        <v>2008</v>
      </c>
      <c r="D29" s="242">
        <f>32046396.41+28770836.12+34988334.15+37095733.13+32058798.73+29816048.88+31056897.06+33059176.59+33262564.95+32342341.8+33195666.55+36510582.65</f>
        <v>394203377.02</v>
      </c>
      <c r="G29" s="24" t="s">
        <v>131</v>
      </c>
      <c r="H29" s="25"/>
      <c r="I29" s="29">
        <f>D$31*100/D29-100</f>
        <v>56.35193314407593</v>
      </c>
    </row>
    <row r="30" spans="3:9" ht="13.5" thickBot="1">
      <c r="C30" s="96">
        <v>2009</v>
      </c>
      <c r="D30" s="245">
        <f>34704890.88+31507623.68+43887419.13+41404621.81+34806892.14+36255366.53+36499215.38+38043290.23+37912102.89+36550575.55+37792448.69+39385548.13</f>
        <v>448749995.03999996</v>
      </c>
      <c r="G30" s="24" t="s">
        <v>132</v>
      </c>
      <c r="H30" s="25"/>
      <c r="I30" s="29">
        <f>D$31*100/D30-100</f>
        <v>37.346987699701515</v>
      </c>
    </row>
    <row r="31" spans="3:9" ht="14.25" thickBot="1" thickTop="1">
      <c r="C31" s="47">
        <v>2010</v>
      </c>
      <c r="D31" s="244">
        <f>40717231.17+37559883.57+57361546.15+55147226.8+44515418.79+47302148.8+51166462.03+52909217.41+57040550.11+54965029.36+57815260.69+59844625.61</f>
        <v>616344600.4899999</v>
      </c>
      <c r="G31" s="94" t="s">
        <v>133</v>
      </c>
      <c r="H31" s="97"/>
      <c r="I31" s="10" t="s">
        <v>32</v>
      </c>
    </row>
    <row r="47" ht="13.5" customHeight="1"/>
    <row r="51" ht="12.75">
      <c r="B51" t="s">
        <v>60</v>
      </c>
    </row>
  </sheetData>
  <mergeCells count="6">
    <mergeCell ref="B5:D5"/>
    <mergeCell ref="G12:H12"/>
    <mergeCell ref="B3:D3"/>
    <mergeCell ref="B4:D4"/>
    <mergeCell ref="D8:H8"/>
    <mergeCell ref="D10:H10"/>
  </mergeCells>
  <printOptions/>
  <pageMargins left="0.984251968503937" right="0.75" top="0.5905511811023623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C44"/>
  <sheetViews>
    <sheetView workbookViewId="0" topLeftCell="L7">
      <selection activeCell="R17" sqref="R17"/>
    </sheetView>
  </sheetViews>
  <sheetFormatPr defaultColWidth="11.421875" defaultRowHeight="12.75"/>
  <cols>
    <col min="2" max="2" width="9.57421875" style="0" customWidth="1"/>
    <col min="3" max="4" width="14.00390625" style="0" customWidth="1"/>
    <col min="5" max="5" width="14.421875" style="0" customWidth="1"/>
    <col min="6" max="6" width="13.140625" style="0" customWidth="1"/>
    <col min="7" max="7" width="12.28125" style="0" customWidth="1"/>
    <col min="8" max="8" width="10.00390625" style="0" customWidth="1"/>
    <col min="9" max="9" width="13.7109375" style="0" customWidth="1"/>
    <col min="10" max="11" width="13.8515625" style="0" customWidth="1"/>
    <col min="12" max="12" width="14.00390625" style="0" customWidth="1"/>
    <col min="14" max="14" width="10.57421875" style="0" customWidth="1"/>
    <col min="15" max="15" width="14.28125" style="0" customWidth="1"/>
    <col min="16" max="16" width="6.8515625" style="0" customWidth="1"/>
    <col min="17" max="17" width="14.8515625" style="0" customWidth="1"/>
    <col min="18" max="18" width="7.28125" style="0" customWidth="1"/>
    <col min="19" max="19" width="14.8515625" style="0" customWidth="1"/>
    <col min="21" max="21" width="8.140625" style="0" customWidth="1"/>
    <col min="22" max="22" width="13.7109375" style="0" customWidth="1"/>
    <col min="23" max="23" width="6.57421875" style="0" customWidth="1"/>
    <col min="24" max="24" width="14.140625" style="0" customWidth="1"/>
    <col min="25" max="25" width="7.140625" style="0" customWidth="1"/>
    <col min="26" max="26" width="13.8515625" style="0" customWidth="1"/>
    <col min="28" max="28" width="13.8515625" style="0" customWidth="1"/>
    <col min="29" max="29" width="14.57421875" style="0" customWidth="1"/>
  </cols>
  <sheetData>
    <row r="2" ht="13.5" thickBot="1"/>
    <row r="3" spans="2:9" ht="14.25" thickBot="1" thickTop="1">
      <c r="B3" s="249" t="s">
        <v>0</v>
      </c>
      <c r="C3" s="250"/>
      <c r="D3" s="251"/>
      <c r="E3" s="1"/>
      <c r="I3" s="1"/>
    </row>
    <row r="4" spans="2:17" ht="13.5" thickTop="1">
      <c r="B4" s="252" t="s">
        <v>1</v>
      </c>
      <c r="C4" s="253"/>
      <c r="D4" s="254"/>
      <c r="E4" s="1"/>
      <c r="I4" s="1"/>
      <c r="N4" s="249" t="s">
        <v>77</v>
      </c>
      <c r="O4" s="250"/>
      <c r="P4" s="250"/>
      <c r="Q4" s="251"/>
    </row>
    <row r="5" spans="2:17" ht="13.5" thickBot="1">
      <c r="B5" s="275" t="s">
        <v>36</v>
      </c>
      <c r="C5" s="276"/>
      <c r="D5" s="277"/>
      <c r="E5" s="1"/>
      <c r="F5" s="1"/>
      <c r="G5" s="1"/>
      <c r="H5" s="1"/>
      <c r="I5" s="1"/>
      <c r="N5" s="252" t="s">
        <v>1</v>
      </c>
      <c r="O5" s="253"/>
      <c r="P5" s="253"/>
      <c r="Q5" s="254"/>
    </row>
    <row r="6" spans="3:17" ht="14.25" thickBot="1" thickTop="1">
      <c r="C6" s="1"/>
      <c r="D6" s="1"/>
      <c r="E6" s="1"/>
      <c r="F6" s="1"/>
      <c r="G6" s="1"/>
      <c r="H6" s="1"/>
      <c r="I6" s="1"/>
      <c r="N6" s="275" t="s">
        <v>78</v>
      </c>
      <c r="O6" s="276"/>
      <c r="P6" s="276"/>
      <c r="Q6" s="277"/>
    </row>
    <row r="7" spans="2:10" ht="18" thickBot="1" thickTop="1">
      <c r="B7" s="2"/>
      <c r="C7" s="1"/>
      <c r="D7" s="1"/>
      <c r="E7" s="284" t="s">
        <v>65</v>
      </c>
      <c r="F7" s="285"/>
      <c r="G7" s="285"/>
      <c r="H7" s="285"/>
      <c r="I7" s="285"/>
      <c r="J7" s="286"/>
    </row>
    <row r="8" spans="2:9" ht="12.75">
      <c r="B8" s="2" t="s">
        <v>2</v>
      </c>
      <c r="C8" s="1"/>
      <c r="D8" s="1"/>
      <c r="H8" s="1"/>
      <c r="I8" s="1"/>
    </row>
    <row r="9" spans="2:22" ht="15" thickBot="1">
      <c r="B9" s="2"/>
      <c r="C9" s="1"/>
      <c r="D9" s="1"/>
      <c r="H9" s="1"/>
      <c r="I9" s="1"/>
      <c r="O9" s="278" t="s">
        <v>79</v>
      </c>
      <c r="P9" s="278"/>
      <c r="Q9" s="278"/>
      <c r="R9" s="278"/>
      <c r="S9" s="278"/>
      <c r="T9" s="278"/>
      <c r="U9" s="278"/>
      <c r="V9" s="278"/>
    </row>
    <row r="10" spans="2:12" ht="13.5" thickTop="1">
      <c r="B10" s="9">
        <v>2010</v>
      </c>
      <c r="C10" s="112" t="s">
        <v>66</v>
      </c>
      <c r="D10" s="113" t="s">
        <v>5</v>
      </c>
      <c r="E10" s="113" t="s">
        <v>6</v>
      </c>
      <c r="F10" s="113" t="s">
        <v>7</v>
      </c>
      <c r="G10" s="113" t="s">
        <v>67</v>
      </c>
      <c r="H10" s="113" t="s">
        <v>68</v>
      </c>
      <c r="I10" s="113" t="s">
        <v>53</v>
      </c>
      <c r="J10" s="114"/>
      <c r="K10" s="112" t="s">
        <v>69</v>
      </c>
      <c r="L10" s="115"/>
    </row>
    <row r="11" spans="2:22" ht="13.5" thickBot="1">
      <c r="B11" s="116" t="s">
        <v>3</v>
      </c>
      <c r="C11" s="117" t="s">
        <v>70</v>
      </c>
      <c r="D11" s="118"/>
      <c r="E11" s="118"/>
      <c r="F11" s="118"/>
      <c r="G11" s="118" t="s">
        <v>71</v>
      </c>
      <c r="H11" s="118" t="s">
        <v>72</v>
      </c>
      <c r="I11" s="119" t="s">
        <v>73</v>
      </c>
      <c r="J11" s="117" t="s">
        <v>74</v>
      </c>
      <c r="K11" s="117" t="s">
        <v>66</v>
      </c>
      <c r="L11" s="120" t="s">
        <v>9</v>
      </c>
      <c r="O11" s="263" t="s">
        <v>80</v>
      </c>
      <c r="P11" s="263"/>
      <c r="Q11" s="263"/>
      <c r="R11" s="263"/>
      <c r="S11" s="263"/>
      <c r="T11" s="263"/>
      <c r="U11" s="263"/>
      <c r="V11" s="263"/>
    </row>
    <row r="12" spans="2:12" ht="13.5" thickTop="1">
      <c r="B12" s="121" t="s">
        <v>10</v>
      </c>
      <c r="C12" s="175">
        <v>28417148.88</v>
      </c>
      <c r="D12" s="73">
        <v>1632469.96</v>
      </c>
      <c r="E12" s="73">
        <v>2095717.93</v>
      </c>
      <c r="F12" s="73">
        <v>2914914.27</v>
      </c>
      <c r="G12" s="73">
        <v>510265.93</v>
      </c>
      <c r="H12" s="73">
        <v>0</v>
      </c>
      <c r="I12" s="176">
        <v>22869.84</v>
      </c>
      <c r="J12" s="177">
        <f aca="true" t="shared" si="0" ref="J12:J23">SUM(C12:I12)</f>
        <v>35593386.81</v>
      </c>
      <c r="K12" s="175">
        <v>5123844.36</v>
      </c>
      <c r="L12" s="178">
        <f>SUM(J12:K12)</f>
        <v>40717231.17</v>
      </c>
    </row>
    <row r="13" spans="2:22" ht="13.5">
      <c r="B13" s="122" t="s">
        <v>11</v>
      </c>
      <c r="C13" s="179">
        <v>24558441.69</v>
      </c>
      <c r="D13" s="76">
        <v>3354836.99</v>
      </c>
      <c r="E13" s="76">
        <v>2054306.24</v>
      </c>
      <c r="F13" s="76">
        <v>2451224.57</v>
      </c>
      <c r="G13" s="76">
        <v>416486.15</v>
      </c>
      <c r="H13" s="76">
        <v>0</v>
      </c>
      <c r="I13" s="180">
        <v>77740.33</v>
      </c>
      <c r="J13" s="181">
        <f t="shared" si="0"/>
        <v>32913035.969999995</v>
      </c>
      <c r="K13" s="179">
        <v>4646847.6</v>
      </c>
      <c r="L13" s="182">
        <f>SUM(J13:K13)</f>
        <v>37559883.56999999</v>
      </c>
      <c r="O13" s="279" t="s">
        <v>81</v>
      </c>
      <c r="P13" s="279"/>
      <c r="Q13" s="279"/>
      <c r="R13" s="279"/>
      <c r="S13" s="279"/>
      <c r="T13" s="279"/>
      <c r="U13" s="279"/>
      <c r="V13" s="279"/>
    </row>
    <row r="14" spans="2:12" ht="12.75">
      <c r="B14" s="122" t="s">
        <v>12</v>
      </c>
      <c r="C14" s="179">
        <v>27010475.87</v>
      </c>
      <c r="D14" s="76">
        <v>11964498.31</v>
      </c>
      <c r="E14" s="76">
        <v>8981837.48</v>
      </c>
      <c r="F14" s="76">
        <v>3387529.22</v>
      </c>
      <c r="G14" s="76">
        <v>591450.91</v>
      </c>
      <c r="H14" s="76">
        <v>0</v>
      </c>
      <c r="I14" s="180">
        <v>32656.4</v>
      </c>
      <c r="J14" s="181">
        <f t="shared" si="0"/>
        <v>51968448.18999999</v>
      </c>
      <c r="K14" s="179">
        <v>5393097.96</v>
      </c>
      <c r="L14" s="182">
        <f aca="true" t="shared" si="1" ref="L14:L23">SUM(J14:K14)</f>
        <v>57361546.14999999</v>
      </c>
    </row>
    <row r="15" spans="2:12" ht="12.75">
      <c r="B15" s="122" t="s">
        <v>13</v>
      </c>
      <c r="C15" s="179">
        <v>29968456.24</v>
      </c>
      <c r="D15" s="76">
        <v>3283550.86</v>
      </c>
      <c r="E15" s="76">
        <v>11701888.58</v>
      </c>
      <c r="F15" s="76">
        <v>3245261.85</v>
      </c>
      <c r="G15" s="76">
        <v>548273.98</v>
      </c>
      <c r="H15" s="76">
        <v>0</v>
      </c>
      <c r="I15" s="180">
        <v>31393.08</v>
      </c>
      <c r="J15" s="181">
        <f t="shared" si="0"/>
        <v>48778824.589999996</v>
      </c>
      <c r="K15" s="179">
        <v>6368402.21</v>
      </c>
      <c r="L15" s="182">
        <f t="shared" si="1"/>
        <v>55147226.8</v>
      </c>
    </row>
    <row r="16" spans="2:12" ht="12.75">
      <c r="B16" s="122" t="s">
        <v>14</v>
      </c>
      <c r="C16" s="179">
        <v>29070426.13</v>
      </c>
      <c r="D16" s="76">
        <v>2499948.74</v>
      </c>
      <c r="E16" s="76">
        <v>3462024.61</v>
      </c>
      <c r="F16" s="76">
        <v>2965485.14</v>
      </c>
      <c r="G16" s="76">
        <v>510464.44</v>
      </c>
      <c r="H16" s="76">
        <v>0</v>
      </c>
      <c r="I16" s="180">
        <v>249720.28</v>
      </c>
      <c r="J16" s="181">
        <f t="shared" si="0"/>
        <v>38758069.339999996</v>
      </c>
      <c r="K16" s="179">
        <v>5757349.45</v>
      </c>
      <c r="L16" s="182">
        <f t="shared" si="1"/>
        <v>44515418.79</v>
      </c>
    </row>
    <row r="17" spans="2:26" ht="12.75">
      <c r="B17" s="122" t="s">
        <v>15</v>
      </c>
      <c r="C17" s="179">
        <v>30905478.86</v>
      </c>
      <c r="D17" s="76">
        <v>3007247.27</v>
      </c>
      <c r="E17" s="76">
        <v>3853208.95</v>
      </c>
      <c r="F17" s="76">
        <v>3393212.24</v>
      </c>
      <c r="G17" s="76">
        <v>599129.32</v>
      </c>
      <c r="H17" s="76">
        <v>0</v>
      </c>
      <c r="I17" s="180">
        <v>28492.08</v>
      </c>
      <c r="J17" s="181">
        <f t="shared" si="0"/>
        <v>41786768.720000006</v>
      </c>
      <c r="K17" s="179">
        <v>5515380.08</v>
      </c>
      <c r="L17" s="182">
        <f t="shared" si="1"/>
        <v>47302148.800000004</v>
      </c>
      <c r="Z17" t="s">
        <v>82</v>
      </c>
    </row>
    <row r="18" spans="2:12" ht="12.75">
      <c r="B18" s="122" t="s">
        <v>16</v>
      </c>
      <c r="C18" s="179">
        <v>33046355.06</v>
      </c>
      <c r="D18" s="76">
        <v>2969327.92</v>
      </c>
      <c r="E18" s="76">
        <v>3919333.94</v>
      </c>
      <c r="F18" s="76">
        <v>4143671.38</v>
      </c>
      <c r="G18" s="76">
        <v>736129.14</v>
      </c>
      <c r="H18" s="76">
        <v>0</v>
      </c>
      <c r="I18" s="180">
        <v>39305.73</v>
      </c>
      <c r="J18" s="181">
        <f t="shared" si="0"/>
        <v>44854123.169999994</v>
      </c>
      <c r="K18" s="179">
        <v>6312338.86</v>
      </c>
      <c r="L18" s="182">
        <f t="shared" si="1"/>
        <v>51166462.029999994</v>
      </c>
    </row>
    <row r="19" spans="2:29" ht="13.5" thickBot="1">
      <c r="B19" s="122" t="s">
        <v>17</v>
      </c>
      <c r="C19" s="179">
        <v>34564182.54</v>
      </c>
      <c r="D19" s="76">
        <v>3639381.46</v>
      </c>
      <c r="E19" s="76">
        <v>4297391.6</v>
      </c>
      <c r="F19" s="76">
        <v>3645111.34</v>
      </c>
      <c r="G19" s="76">
        <v>633827.06</v>
      </c>
      <c r="H19" s="76">
        <v>0</v>
      </c>
      <c r="I19" s="180">
        <v>63453.45</v>
      </c>
      <c r="J19" s="181">
        <f t="shared" si="0"/>
        <v>46843347.45</v>
      </c>
      <c r="K19" s="179">
        <v>6065869.96</v>
      </c>
      <c r="L19" s="182">
        <f t="shared" si="1"/>
        <v>52909217.410000004</v>
      </c>
      <c r="N19" s="263"/>
      <c r="O19" s="263"/>
      <c r="P19" s="263"/>
      <c r="Q19" s="263"/>
      <c r="R19" s="9"/>
      <c r="V19" s="9"/>
      <c r="W19" s="9"/>
      <c r="X19" s="9"/>
      <c r="Y19" s="9"/>
      <c r="AB19" s="9"/>
      <c r="AC19" s="9"/>
    </row>
    <row r="20" spans="2:29" ht="14.25" thickBot="1" thickTop="1">
      <c r="B20" s="122" t="s">
        <v>18</v>
      </c>
      <c r="C20" s="179">
        <v>35829850.65</v>
      </c>
      <c r="D20" s="76">
        <v>3095777.83</v>
      </c>
      <c r="E20" s="76">
        <v>6930555.96</v>
      </c>
      <c r="F20" s="76">
        <v>3834635.96</v>
      </c>
      <c r="G20" s="76">
        <v>689775.02</v>
      </c>
      <c r="H20" s="76">
        <v>0</v>
      </c>
      <c r="I20" s="180">
        <v>54027.86</v>
      </c>
      <c r="J20" s="181">
        <f t="shared" si="0"/>
        <v>50434623.28</v>
      </c>
      <c r="K20" s="179">
        <v>6605926.83</v>
      </c>
      <c r="L20" s="182">
        <f t="shared" si="1"/>
        <v>57040550.11</v>
      </c>
      <c r="N20" s="280" t="s">
        <v>83</v>
      </c>
      <c r="O20" s="280"/>
      <c r="P20" s="280"/>
      <c r="Q20" s="280"/>
      <c r="R20" s="280"/>
      <c r="S20" s="280"/>
      <c r="U20" s="280" t="s">
        <v>84</v>
      </c>
      <c r="V20" s="280"/>
      <c r="W20" s="280"/>
      <c r="X20" s="280"/>
      <c r="Y20" s="280"/>
      <c r="Z20" s="280"/>
      <c r="AB20" s="270" t="s">
        <v>85</v>
      </c>
      <c r="AC20" s="271"/>
    </row>
    <row r="21" spans="2:26" ht="14.25" thickBot="1" thickTop="1">
      <c r="B21" s="122" t="s">
        <v>19</v>
      </c>
      <c r="C21" s="179">
        <v>37314759.95</v>
      </c>
      <c r="D21" s="76">
        <v>2533780.77</v>
      </c>
      <c r="E21" s="76">
        <v>3560953.91</v>
      </c>
      <c r="F21" s="76">
        <v>4005371.58</v>
      </c>
      <c r="G21" s="76">
        <v>719398.2</v>
      </c>
      <c r="H21" s="76">
        <v>0</v>
      </c>
      <c r="I21" s="180">
        <v>65657.73</v>
      </c>
      <c r="J21" s="181">
        <f t="shared" si="0"/>
        <v>48199922.14000001</v>
      </c>
      <c r="K21" s="179">
        <v>6765107.22</v>
      </c>
      <c r="L21" s="182">
        <f t="shared" si="1"/>
        <v>54965029.36000001</v>
      </c>
      <c r="U21" s="133"/>
      <c r="V21" s="134"/>
      <c r="W21" s="133"/>
      <c r="X21" s="134"/>
      <c r="Y21" s="133"/>
      <c r="Z21" s="134"/>
    </row>
    <row r="22" spans="2:29" ht="14.25" thickBot="1" thickTop="1">
      <c r="B22" s="122" t="s">
        <v>20</v>
      </c>
      <c r="C22" s="179">
        <v>36767088.03</v>
      </c>
      <c r="D22" s="76">
        <v>3205305.12</v>
      </c>
      <c r="E22" s="76">
        <v>5554455.74</v>
      </c>
      <c r="F22" s="76">
        <v>4138732.65</v>
      </c>
      <c r="G22" s="76">
        <v>744315.99</v>
      </c>
      <c r="H22" s="76">
        <v>0</v>
      </c>
      <c r="I22" s="180">
        <v>357138.04</v>
      </c>
      <c r="J22" s="181">
        <f t="shared" si="0"/>
        <v>50767035.57</v>
      </c>
      <c r="K22" s="179">
        <v>7048225.12</v>
      </c>
      <c r="L22" s="182">
        <f t="shared" si="1"/>
        <v>57815260.69</v>
      </c>
      <c r="N22" s="135" t="s">
        <v>3</v>
      </c>
      <c r="O22" s="136" t="s">
        <v>86</v>
      </c>
      <c r="P22" s="137" t="s">
        <v>22</v>
      </c>
      <c r="Q22" s="136" t="s">
        <v>76</v>
      </c>
      <c r="R22" s="137" t="s">
        <v>22</v>
      </c>
      <c r="S22" s="138" t="s">
        <v>9</v>
      </c>
      <c r="U22" s="135" t="s">
        <v>3</v>
      </c>
      <c r="V22" s="136" t="s">
        <v>86</v>
      </c>
      <c r="W22" s="137" t="s">
        <v>22</v>
      </c>
      <c r="X22" s="136" t="s">
        <v>76</v>
      </c>
      <c r="Y22" s="137" t="s">
        <v>22</v>
      </c>
      <c r="Z22" s="138" t="s">
        <v>9</v>
      </c>
      <c r="AA22" s="67"/>
      <c r="AB22" s="139" t="s">
        <v>86</v>
      </c>
      <c r="AC22" s="139" t="s">
        <v>76</v>
      </c>
    </row>
    <row r="23" spans="2:29" ht="14.25" thickBot="1" thickTop="1">
      <c r="B23" s="123" t="s">
        <v>21</v>
      </c>
      <c r="C23" s="183">
        <v>38606915.49</v>
      </c>
      <c r="D23" s="79">
        <v>3353191.63</v>
      </c>
      <c r="E23" s="79">
        <v>4907900.74</v>
      </c>
      <c r="F23" s="79">
        <v>4643275.83</v>
      </c>
      <c r="G23" s="79">
        <v>813490.27</v>
      </c>
      <c r="H23" s="79">
        <v>0</v>
      </c>
      <c r="I23" s="184">
        <v>70747.5</v>
      </c>
      <c r="J23" s="185">
        <f t="shared" si="0"/>
        <v>52395521.46000001</v>
      </c>
      <c r="K23" s="183">
        <v>7449104.15</v>
      </c>
      <c r="L23" s="182">
        <f t="shared" si="1"/>
        <v>59844625.61000001</v>
      </c>
      <c r="N23" s="140" t="s">
        <v>10</v>
      </c>
      <c r="O23" s="141">
        <v>10987142</v>
      </c>
      <c r="P23" s="142">
        <f>O23*100/S23</f>
        <v>44.29615019861084</v>
      </c>
      <c r="Q23" s="141">
        <v>13816688.47</v>
      </c>
      <c r="R23" s="142">
        <f>Q23*100/S23</f>
        <v>55.70384980138917</v>
      </c>
      <c r="S23" s="143">
        <f aca="true" t="shared" si="2" ref="S23:S34">+O23+Q23</f>
        <v>24803830.47</v>
      </c>
      <c r="U23" s="140" t="s">
        <v>10</v>
      </c>
      <c r="V23" s="141">
        <v>11992941.79</v>
      </c>
      <c r="W23" s="142">
        <f aca="true" t="shared" si="3" ref="W23:W34">V23*100/Z23</f>
        <v>42.20318456522089</v>
      </c>
      <c r="X23" s="141">
        <v>16424207.09</v>
      </c>
      <c r="Y23" s="142">
        <f aca="true" t="shared" si="4" ref="Y23:Y34">X23*100/Z23</f>
        <v>57.79681543477911</v>
      </c>
      <c r="Z23" s="144">
        <f aca="true" t="shared" si="5" ref="Z23:Z34">V23+X23</f>
        <v>28417148.88</v>
      </c>
      <c r="AB23" s="145">
        <f aca="true" t="shared" si="6" ref="AB23:AB34">+V23-O23</f>
        <v>1005799.7899999991</v>
      </c>
      <c r="AC23" s="146">
        <f aca="true" t="shared" si="7" ref="AC23:AC34">+X23-Q23</f>
        <v>2607518.619999999</v>
      </c>
    </row>
    <row r="24" spans="2:29" ht="14.25" thickBot="1" thickTop="1">
      <c r="B24" s="124" t="s">
        <v>9</v>
      </c>
      <c r="C24" s="186">
        <f aca="true" t="shared" si="8" ref="C24:K24">SUM(C12:C23)</f>
        <v>386059579.39</v>
      </c>
      <c r="D24" s="186">
        <f t="shared" si="8"/>
        <v>44539316.86</v>
      </c>
      <c r="E24" s="186">
        <f t="shared" si="8"/>
        <v>61319575.68000001</v>
      </c>
      <c r="F24" s="186">
        <f t="shared" si="8"/>
        <v>42768426.029999994</v>
      </c>
      <c r="G24" s="186">
        <f t="shared" si="8"/>
        <v>7513006.41</v>
      </c>
      <c r="H24" s="186">
        <f t="shared" si="8"/>
        <v>0</v>
      </c>
      <c r="I24" s="186">
        <f t="shared" si="8"/>
        <v>1093202.32</v>
      </c>
      <c r="J24" s="186">
        <f t="shared" si="8"/>
        <v>543293106.6899999</v>
      </c>
      <c r="K24" s="186">
        <f t="shared" si="8"/>
        <v>73051493.8</v>
      </c>
      <c r="L24" s="187">
        <f>SUM(J24:K24)</f>
        <v>616344600.4899999</v>
      </c>
      <c r="N24" s="147" t="s">
        <v>11</v>
      </c>
      <c r="O24" s="148">
        <v>8190170.03</v>
      </c>
      <c r="P24" s="149">
        <f>O24*100/S24</f>
        <v>40.87347994278345</v>
      </c>
      <c r="Q24" s="148">
        <v>11847688.36</v>
      </c>
      <c r="R24" s="149">
        <f>Q24*100/S24</f>
        <v>59.12652005721655</v>
      </c>
      <c r="S24" s="150">
        <f t="shared" si="2"/>
        <v>20037858.39</v>
      </c>
      <c r="U24" s="147" t="s">
        <v>11</v>
      </c>
      <c r="V24" s="148">
        <v>9945769.6</v>
      </c>
      <c r="W24" s="142">
        <f t="shared" si="3"/>
        <v>40.4983741458231</v>
      </c>
      <c r="X24" s="148">
        <v>14612672.09</v>
      </c>
      <c r="Y24" s="142">
        <f t="shared" si="4"/>
        <v>59.501625854176915</v>
      </c>
      <c r="Z24" s="150">
        <f t="shared" si="5"/>
        <v>24558441.689999998</v>
      </c>
      <c r="AB24" s="151">
        <f t="shared" si="6"/>
        <v>1755599.5699999994</v>
      </c>
      <c r="AC24" s="152">
        <f t="shared" si="7"/>
        <v>2764983.7300000004</v>
      </c>
    </row>
    <row r="25" spans="2:29" ht="13.5" thickTop="1">
      <c r="B25" s="11" t="s">
        <v>22</v>
      </c>
      <c r="C25" s="125">
        <f aca="true" t="shared" si="9" ref="C25:I25">C24*100/$L24</f>
        <v>62.636969494513124</v>
      </c>
      <c r="D25" s="125">
        <f t="shared" si="9"/>
        <v>7.226366033642676</v>
      </c>
      <c r="E25" s="125">
        <f t="shared" si="9"/>
        <v>9.948910987660208</v>
      </c>
      <c r="F25" s="125">
        <f t="shared" si="9"/>
        <v>6.939044488423957</v>
      </c>
      <c r="G25" s="125">
        <f t="shared" si="9"/>
        <v>1.218961990423391</v>
      </c>
      <c r="H25" s="125">
        <f t="shared" si="9"/>
        <v>0</v>
      </c>
      <c r="I25" s="125">
        <f t="shared" si="9"/>
        <v>0.1773686861426049</v>
      </c>
      <c r="J25" s="126"/>
      <c r="K25" s="125">
        <f>K24*100/$L24</f>
        <v>11.852378319194061</v>
      </c>
      <c r="L25" s="127">
        <f>L24*100/$L24</f>
        <v>100</v>
      </c>
      <c r="N25" s="147" t="s">
        <v>12</v>
      </c>
      <c r="O25" s="148">
        <v>8912980.66</v>
      </c>
      <c r="P25" s="149">
        <f aca="true" t="shared" si="10" ref="P25:P34">O25*100/S25</f>
        <v>41.91081352382514</v>
      </c>
      <c r="Q25" s="148">
        <v>12353561.1</v>
      </c>
      <c r="R25" s="149">
        <f>Q25*100/S25</f>
        <v>58.08918647617487</v>
      </c>
      <c r="S25" s="150">
        <f t="shared" si="2"/>
        <v>21266541.759999998</v>
      </c>
      <c r="U25" s="147" t="s">
        <v>12</v>
      </c>
      <c r="V25" s="148">
        <v>9958732.92</v>
      </c>
      <c r="W25" s="142">
        <f t="shared" si="3"/>
        <v>36.86989065994564</v>
      </c>
      <c r="X25" s="148">
        <v>17051742.95</v>
      </c>
      <c r="Y25" s="142">
        <f t="shared" si="4"/>
        <v>63.13010934005437</v>
      </c>
      <c r="Z25" s="150">
        <f t="shared" si="5"/>
        <v>27010475.869999997</v>
      </c>
      <c r="AB25" s="151">
        <f t="shared" si="6"/>
        <v>1045752.2599999998</v>
      </c>
      <c r="AC25" s="152">
        <f t="shared" si="7"/>
        <v>4698181.85</v>
      </c>
    </row>
    <row r="26" spans="2:29" ht="13.5" thickBot="1">
      <c r="B26" s="128"/>
      <c r="N26" s="147" t="s">
        <v>13</v>
      </c>
      <c r="O26" s="148">
        <v>9759023.87</v>
      </c>
      <c r="P26" s="149">
        <f t="shared" si="10"/>
        <v>41.28771060452593</v>
      </c>
      <c r="Q26" s="148">
        <v>13877607.29</v>
      </c>
      <c r="R26" s="149">
        <f>Q26*100/S26</f>
        <v>58.71228939547408</v>
      </c>
      <c r="S26" s="150">
        <f t="shared" si="2"/>
        <v>23636631.159999996</v>
      </c>
      <c r="U26" s="147" t="s">
        <v>13</v>
      </c>
      <c r="V26" s="148">
        <v>12131617.14</v>
      </c>
      <c r="W26" s="142">
        <f t="shared" si="3"/>
        <v>40.481288201317106</v>
      </c>
      <c r="X26" s="148">
        <v>17836839.1</v>
      </c>
      <c r="Y26" s="142">
        <f t="shared" si="4"/>
        <v>59.5187117986829</v>
      </c>
      <c r="Z26" s="150">
        <f t="shared" si="5"/>
        <v>29968456.240000002</v>
      </c>
      <c r="AB26" s="151">
        <f t="shared" si="6"/>
        <v>2372593.2700000014</v>
      </c>
      <c r="AC26" s="152">
        <f t="shared" si="7"/>
        <v>3959231.8100000024</v>
      </c>
    </row>
    <row r="27" spans="2:29" ht="14.25" thickBot="1" thickTop="1">
      <c r="B27" s="49" t="s">
        <v>46</v>
      </c>
      <c r="C27" s="188">
        <f>C24/12</f>
        <v>32171631.61583333</v>
      </c>
      <c r="D27" s="188">
        <f aca="true" t="shared" si="11" ref="D27:I27">D24/12</f>
        <v>3711609.7383333333</v>
      </c>
      <c r="E27" s="188">
        <f t="shared" si="11"/>
        <v>5109964.640000001</v>
      </c>
      <c r="F27" s="188">
        <f t="shared" si="11"/>
        <v>3564035.5024999995</v>
      </c>
      <c r="G27" s="188">
        <f t="shared" si="11"/>
        <v>626083.8675</v>
      </c>
      <c r="H27" s="188">
        <f t="shared" si="11"/>
        <v>0</v>
      </c>
      <c r="I27" s="188">
        <f t="shared" si="11"/>
        <v>91100.19333333334</v>
      </c>
      <c r="J27" s="187">
        <f>J24/12</f>
        <v>45274425.5575</v>
      </c>
      <c r="K27" s="189">
        <f>K24/12</f>
        <v>6087624.483333333</v>
      </c>
      <c r="L27" s="187">
        <f>L24/12</f>
        <v>51362050.040833324</v>
      </c>
      <c r="N27" s="147" t="s">
        <v>14</v>
      </c>
      <c r="O27" s="148">
        <v>9128518.15</v>
      </c>
      <c r="P27" s="149">
        <f t="shared" si="10"/>
        <v>39.04945486222406</v>
      </c>
      <c r="Q27" s="148">
        <v>14248295.13</v>
      </c>
      <c r="R27" s="149">
        <f>Q27*100/S27</f>
        <v>60.95054513777593</v>
      </c>
      <c r="S27" s="150">
        <f t="shared" si="2"/>
        <v>23376813.28</v>
      </c>
      <c r="U27" s="147" t="s">
        <v>14</v>
      </c>
      <c r="V27" s="148">
        <v>11400916.76</v>
      </c>
      <c r="W27" s="149">
        <f t="shared" si="3"/>
        <v>39.21826501275301</v>
      </c>
      <c r="X27" s="148">
        <v>17669509.37</v>
      </c>
      <c r="Y27" s="149">
        <f t="shared" si="4"/>
        <v>60.78173498724698</v>
      </c>
      <c r="Z27" s="150">
        <f t="shared" si="5"/>
        <v>29070426.130000003</v>
      </c>
      <c r="AB27" s="151">
        <f t="shared" si="6"/>
        <v>2272398.6099999994</v>
      </c>
      <c r="AC27" s="152">
        <f t="shared" si="7"/>
        <v>3421214.24</v>
      </c>
    </row>
    <row r="28" spans="14:29" ht="14.25" thickBot="1" thickTop="1">
      <c r="N28" s="147" t="s">
        <v>15</v>
      </c>
      <c r="O28" s="148">
        <v>9604132.58</v>
      </c>
      <c r="P28" s="149">
        <f t="shared" si="10"/>
        <v>39.74129393825138</v>
      </c>
      <c r="Q28" s="148">
        <v>14562500.23</v>
      </c>
      <c r="R28" s="149">
        <f aca="true" t="shared" si="12" ref="R28:R34">Q28*100/S28</f>
        <v>60.25870606174861</v>
      </c>
      <c r="S28" s="150">
        <f t="shared" si="2"/>
        <v>24166632.810000002</v>
      </c>
      <c r="U28" s="147" t="s">
        <v>15</v>
      </c>
      <c r="V28" s="148">
        <v>11696873.44</v>
      </c>
      <c r="W28" s="149">
        <f t="shared" si="3"/>
        <v>37.847248680359066</v>
      </c>
      <c r="X28" s="148">
        <v>19208605.42</v>
      </c>
      <c r="Y28" s="149">
        <f t="shared" si="4"/>
        <v>62.15275131964094</v>
      </c>
      <c r="Z28" s="150">
        <f t="shared" si="5"/>
        <v>30905478.86</v>
      </c>
      <c r="AB28" s="151">
        <f t="shared" si="6"/>
        <v>2092740.8599999994</v>
      </c>
      <c r="AC28" s="152">
        <f t="shared" si="7"/>
        <v>4646105.190000001</v>
      </c>
    </row>
    <row r="29" spans="2:29" ht="14.25" thickBot="1" thickTop="1">
      <c r="B29" s="9">
        <v>2010</v>
      </c>
      <c r="C29" s="281" t="s">
        <v>4</v>
      </c>
      <c r="D29" s="282"/>
      <c r="E29" s="283"/>
      <c r="H29" s="9">
        <v>2010</v>
      </c>
      <c r="I29" s="281" t="s">
        <v>8</v>
      </c>
      <c r="J29" s="282"/>
      <c r="K29" s="283"/>
      <c r="N29" s="147" t="s">
        <v>16</v>
      </c>
      <c r="O29" s="148">
        <v>9689263.64</v>
      </c>
      <c r="P29" s="149">
        <f t="shared" si="10"/>
        <v>39.34470124194758</v>
      </c>
      <c r="Q29" s="148">
        <v>14937340.03</v>
      </c>
      <c r="R29" s="149">
        <f t="shared" si="12"/>
        <v>60.65529875805241</v>
      </c>
      <c r="S29" s="150">
        <f t="shared" si="2"/>
        <v>24626603.67</v>
      </c>
      <c r="U29" s="147" t="s">
        <v>16</v>
      </c>
      <c r="V29" s="148">
        <v>12668941.62</v>
      </c>
      <c r="W29" s="149">
        <f t="shared" si="3"/>
        <v>38.33688041237187</v>
      </c>
      <c r="X29" s="148">
        <v>20377413.44</v>
      </c>
      <c r="Y29" s="149">
        <f t="shared" si="4"/>
        <v>61.66311958762813</v>
      </c>
      <c r="Z29" s="150">
        <f t="shared" si="5"/>
        <v>33046355.060000002</v>
      </c>
      <c r="AB29" s="151">
        <f t="shared" si="6"/>
        <v>2979677.9799999986</v>
      </c>
      <c r="AC29" s="152">
        <f t="shared" si="7"/>
        <v>5440073.410000002</v>
      </c>
    </row>
    <row r="30" spans="2:29" ht="14.25" thickBot="1" thickTop="1">
      <c r="B30" s="116" t="s">
        <v>3</v>
      </c>
      <c r="C30" s="129" t="s">
        <v>75</v>
      </c>
      <c r="D30" s="129" t="s">
        <v>76</v>
      </c>
      <c r="E30" s="130" t="s">
        <v>9</v>
      </c>
      <c r="G30" s="1"/>
      <c r="H30" s="116" t="s">
        <v>3</v>
      </c>
      <c r="I30" s="129" t="s">
        <v>38</v>
      </c>
      <c r="J30" s="129" t="s">
        <v>39</v>
      </c>
      <c r="K30" s="130" t="s">
        <v>9</v>
      </c>
      <c r="N30" s="147" t="s">
        <v>17</v>
      </c>
      <c r="O30" s="148">
        <v>10667652.49</v>
      </c>
      <c r="P30" s="149">
        <f t="shared" si="10"/>
        <v>42.20640586088287</v>
      </c>
      <c r="Q30" s="148">
        <v>14607308.2</v>
      </c>
      <c r="R30" s="149">
        <f t="shared" si="12"/>
        <v>57.79359413911714</v>
      </c>
      <c r="S30" s="150">
        <f t="shared" si="2"/>
        <v>25274960.689999998</v>
      </c>
      <c r="U30" s="147" t="s">
        <v>17</v>
      </c>
      <c r="V30" s="148">
        <v>13543185.43</v>
      </c>
      <c r="W30" s="149">
        <f t="shared" si="3"/>
        <v>39.182715848485394</v>
      </c>
      <c r="X30" s="148">
        <v>21020997.11</v>
      </c>
      <c r="Y30" s="149">
        <f t="shared" si="4"/>
        <v>60.81728415151461</v>
      </c>
      <c r="Z30" s="150">
        <f t="shared" si="5"/>
        <v>34564182.54</v>
      </c>
      <c r="AB30" s="151">
        <f t="shared" si="6"/>
        <v>2875532.9399999995</v>
      </c>
      <c r="AC30" s="152">
        <f t="shared" si="7"/>
        <v>6413688.91</v>
      </c>
    </row>
    <row r="31" spans="2:29" ht="13.5" thickTop="1">
      <c r="B31" s="121" t="s">
        <v>10</v>
      </c>
      <c r="C31" s="190">
        <v>11992941.79</v>
      </c>
      <c r="D31" s="191">
        <v>16424207.09</v>
      </c>
      <c r="E31" s="178">
        <f>SUM(C31:D31)</f>
        <v>28417148.88</v>
      </c>
      <c r="H31" s="121" t="s">
        <v>10</v>
      </c>
      <c r="I31" s="190">
        <v>4890986.95</v>
      </c>
      <c r="J31" s="191">
        <v>232857.41</v>
      </c>
      <c r="K31" s="178">
        <f>SUM(I31:J31)</f>
        <v>5123844.36</v>
      </c>
      <c r="N31" s="147" t="s">
        <v>18</v>
      </c>
      <c r="O31" s="148">
        <v>9719398.02</v>
      </c>
      <c r="P31" s="149">
        <f t="shared" si="10"/>
        <v>40.87507616876692</v>
      </c>
      <c r="Q31" s="148">
        <v>14058901.45</v>
      </c>
      <c r="R31" s="149">
        <f t="shared" si="12"/>
        <v>59.12492383123308</v>
      </c>
      <c r="S31" s="150">
        <f t="shared" si="2"/>
        <v>23778299.47</v>
      </c>
      <c r="U31" s="147" t="s">
        <v>18</v>
      </c>
      <c r="V31" s="148">
        <v>13839970.29</v>
      </c>
      <c r="W31" s="149">
        <f t="shared" si="3"/>
        <v>38.6269270982853</v>
      </c>
      <c r="X31" s="148">
        <v>21989880.36</v>
      </c>
      <c r="Y31" s="149">
        <f t="shared" si="4"/>
        <v>61.37307290171471</v>
      </c>
      <c r="Z31" s="150">
        <f t="shared" si="5"/>
        <v>35829850.65</v>
      </c>
      <c r="AB31" s="151">
        <f t="shared" si="6"/>
        <v>4120572.2699999996</v>
      </c>
      <c r="AC31" s="152">
        <f t="shared" si="7"/>
        <v>7930978.91</v>
      </c>
    </row>
    <row r="32" spans="2:29" ht="12.75">
      <c r="B32" s="122" t="s">
        <v>11</v>
      </c>
      <c r="C32" s="192">
        <v>9945769.6</v>
      </c>
      <c r="D32" s="193">
        <v>14612672.09</v>
      </c>
      <c r="E32" s="182">
        <f>SUM(C32:D32)</f>
        <v>24558441.689999998</v>
      </c>
      <c r="H32" s="122" t="s">
        <v>11</v>
      </c>
      <c r="I32" s="192">
        <v>4418591.49</v>
      </c>
      <c r="J32" s="193">
        <v>228256.11</v>
      </c>
      <c r="K32" s="182">
        <f>SUM(I32:J32)</f>
        <v>4646847.600000001</v>
      </c>
      <c r="N32" s="147" t="s">
        <v>19</v>
      </c>
      <c r="O32" s="148">
        <v>9674297.57</v>
      </c>
      <c r="P32" s="149">
        <f t="shared" si="10"/>
        <v>40.16655398379423</v>
      </c>
      <c r="Q32" s="148">
        <v>14411158.14</v>
      </c>
      <c r="R32" s="149">
        <f t="shared" si="12"/>
        <v>59.83344601620577</v>
      </c>
      <c r="S32" s="150">
        <f t="shared" si="2"/>
        <v>24085455.71</v>
      </c>
      <c r="U32" s="147" t="s">
        <v>19</v>
      </c>
      <c r="V32" s="148">
        <v>15204953.57</v>
      </c>
      <c r="W32" s="149">
        <f t="shared" si="3"/>
        <v>40.74782630351612</v>
      </c>
      <c r="X32" s="148">
        <v>22109806.38</v>
      </c>
      <c r="Y32" s="149">
        <f t="shared" si="4"/>
        <v>59.25217369648387</v>
      </c>
      <c r="Z32" s="150">
        <f t="shared" si="5"/>
        <v>37314759.95</v>
      </c>
      <c r="AB32" s="151">
        <f t="shared" si="6"/>
        <v>5530656</v>
      </c>
      <c r="AC32" s="152">
        <f t="shared" si="7"/>
        <v>7698648.239999998</v>
      </c>
    </row>
    <row r="33" spans="2:29" ht="12.75">
      <c r="B33" s="122" t="s">
        <v>12</v>
      </c>
      <c r="C33" s="192">
        <v>9958732.92</v>
      </c>
      <c r="D33" s="193">
        <v>17051742.95</v>
      </c>
      <c r="E33" s="182">
        <f aca="true" t="shared" si="13" ref="E33:E42">SUM(C33:D33)</f>
        <v>27010475.869999997</v>
      </c>
      <c r="G33" s="1"/>
      <c r="H33" s="122" t="s">
        <v>12</v>
      </c>
      <c r="I33" s="192">
        <v>4394736.56</v>
      </c>
      <c r="J33" s="193">
        <v>998361.4</v>
      </c>
      <c r="K33" s="182">
        <f aca="true" t="shared" si="14" ref="K33:K42">SUM(I33:J33)</f>
        <v>5393097.96</v>
      </c>
      <c r="N33" s="147" t="s">
        <v>20</v>
      </c>
      <c r="O33" s="148">
        <v>11112794.5</v>
      </c>
      <c r="P33" s="149">
        <f t="shared" si="10"/>
        <v>42.841302594120144</v>
      </c>
      <c r="Q33" s="148">
        <v>14826646.71</v>
      </c>
      <c r="R33" s="149">
        <f t="shared" si="12"/>
        <v>57.158697405879856</v>
      </c>
      <c r="S33" s="150">
        <f t="shared" si="2"/>
        <v>25939441.21</v>
      </c>
      <c r="U33" s="147" t="s">
        <v>20</v>
      </c>
      <c r="V33" s="148">
        <v>14275606.32</v>
      </c>
      <c r="W33" s="149">
        <f t="shared" si="3"/>
        <v>38.827133408965814</v>
      </c>
      <c r="X33" s="148">
        <v>22491481.71</v>
      </c>
      <c r="Y33" s="149">
        <f t="shared" si="4"/>
        <v>61.172866591034186</v>
      </c>
      <c r="Z33" s="150">
        <f t="shared" si="5"/>
        <v>36767088.03</v>
      </c>
      <c r="AB33" s="151">
        <f t="shared" si="6"/>
        <v>3162811.8200000003</v>
      </c>
      <c r="AC33" s="152">
        <f t="shared" si="7"/>
        <v>7664835</v>
      </c>
    </row>
    <row r="34" spans="2:29" ht="13.5" thickBot="1">
      <c r="B34" s="122" t="s">
        <v>13</v>
      </c>
      <c r="C34" s="192">
        <v>12131617.14</v>
      </c>
      <c r="D34" s="193">
        <v>17836839.1</v>
      </c>
      <c r="E34" s="182">
        <f t="shared" si="13"/>
        <v>29968456.240000002</v>
      </c>
      <c r="H34" s="122" t="s">
        <v>13</v>
      </c>
      <c r="I34" s="192">
        <v>5068192.55</v>
      </c>
      <c r="J34" s="193">
        <v>1300209.66</v>
      </c>
      <c r="K34" s="182">
        <f t="shared" si="14"/>
        <v>6368402.21</v>
      </c>
      <c r="N34" s="153" t="s">
        <v>21</v>
      </c>
      <c r="O34" s="154">
        <v>10169659.8</v>
      </c>
      <c r="P34" s="149">
        <f t="shared" si="10"/>
        <v>40.35282018337633</v>
      </c>
      <c r="Q34" s="154">
        <v>15032196.61</v>
      </c>
      <c r="R34" s="149">
        <f t="shared" si="12"/>
        <v>59.64717981662368</v>
      </c>
      <c r="S34" s="155">
        <f t="shared" si="2"/>
        <v>25201856.41</v>
      </c>
      <c r="U34" s="153" t="s">
        <v>21</v>
      </c>
      <c r="V34" s="154">
        <v>15351087.06</v>
      </c>
      <c r="W34" s="149">
        <f t="shared" si="3"/>
        <v>39.76253182924249</v>
      </c>
      <c r="X34" s="154">
        <v>23255828.43</v>
      </c>
      <c r="Y34" s="149">
        <f t="shared" si="4"/>
        <v>60.2374681707575</v>
      </c>
      <c r="Z34" s="155">
        <f t="shared" si="5"/>
        <v>38606915.49</v>
      </c>
      <c r="AB34" s="206">
        <f t="shared" si="6"/>
        <v>5181427.26</v>
      </c>
      <c r="AC34" s="207">
        <f t="shared" si="7"/>
        <v>8223631.82</v>
      </c>
    </row>
    <row r="35" spans="2:29" ht="14.25" thickBot="1" thickTop="1">
      <c r="B35" s="122" t="s">
        <v>14</v>
      </c>
      <c r="C35" s="192">
        <v>11400916.76</v>
      </c>
      <c r="D35" s="193">
        <v>17669509.37</v>
      </c>
      <c r="E35" s="182">
        <f t="shared" si="13"/>
        <v>29070426.130000003</v>
      </c>
      <c r="H35" s="122" t="s">
        <v>14</v>
      </c>
      <c r="I35" s="192">
        <v>5372680.2</v>
      </c>
      <c r="J35" s="193">
        <v>384669.25</v>
      </c>
      <c r="K35" s="182">
        <f t="shared" si="14"/>
        <v>5757349.45</v>
      </c>
      <c r="N35" s="156" t="s">
        <v>9</v>
      </c>
      <c r="O35" s="157">
        <f>SUM(O23:O34)</f>
        <v>117615033.30999999</v>
      </c>
      <c r="P35" s="158"/>
      <c r="Q35" s="157">
        <f>SUM(Q23:Q34)</f>
        <v>168579891.72000003</v>
      </c>
      <c r="R35" s="158"/>
      <c r="S35" s="159">
        <f>SUM(O35:Q35)</f>
        <v>286194925.03000003</v>
      </c>
      <c r="U35" s="156" t="s">
        <v>9</v>
      </c>
      <c r="V35" s="157">
        <f>SUM(V23:V34)</f>
        <v>152010595.94</v>
      </c>
      <c r="W35" s="160"/>
      <c r="X35" s="157">
        <f>SUM(X23:X34)</f>
        <v>234048983.45000002</v>
      </c>
      <c r="Y35" s="160"/>
      <c r="Z35" s="159">
        <f>SUM(V35:X35)</f>
        <v>386059579.39</v>
      </c>
      <c r="AB35" s="161">
        <f>SUM(AB23:AB34)</f>
        <v>34395562.629999995</v>
      </c>
      <c r="AC35" s="162">
        <f>SUM(AC23:AC34)</f>
        <v>65469091.73</v>
      </c>
    </row>
    <row r="36" spans="2:29" ht="13.5" thickTop="1">
      <c r="B36" s="122" t="s">
        <v>15</v>
      </c>
      <c r="C36" s="192">
        <v>11696873.44</v>
      </c>
      <c r="D36" s="193">
        <v>19208605.42</v>
      </c>
      <c r="E36" s="182">
        <f t="shared" si="13"/>
        <v>30905478.86</v>
      </c>
      <c r="H36" s="122" t="s">
        <v>15</v>
      </c>
      <c r="I36" s="192">
        <v>5087245.89</v>
      </c>
      <c r="J36" s="193">
        <v>428134.19</v>
      </c>
      <c r="K36" s="182">
        <f t="shared" si="14"/>
        <v>5515380.08</v>
      </c>
      <c r="N36" s="9" t="s">
        <v>22</v>
      </c>
      <c r="O36" s="163">
        <f>O35*100/S35</f>
        <v>41.096128206211596</v>
      </c>
      <c r="P36" s="164"/>
      <c r="Q36" s="163">
        <f>Q35*100/S35</f>
        <v>58.9038717937884</v>
      </c>
      <c r="R36" s="165"/>
      <c r="S36" s="166">
        <f>S35*100/S35</f>
        <v>100</v>
      </c>
      <c r="U36" s="9" t="s">
        <v>22</v>
      </c>
      <c r="V36" s="163">
        <f>V35*100/Z35</f>
        <v>39.374905857843736</v>
      </c>
      <c r="W36" s="164"/>
      <c r="X36" s="163">
        <f>X35*100/Z35</f>
        <v>60.625094142156264</v>
      </c>
      <c r="Y36" s="165"/>
      <c r="Z36" s="166">
        <f>Z35*100/Z35</f>
        <v>100</v>
      </c>
      <c r="AA36" s="9"/>
      <c r="AB36" s="167" t="s">
        <v>9</v>
      </c>
      <c r="AC36" s="168">
        <f>+AB35+AC35</f>
        <v>99864654.35999998</v>
      </c>
    </row>
    <row r="37" spans="2:29" ht="12.75">
      <c r="B37" s="122" t="s">
        <v>16</v>
      </c>
      <c r="C37" s="192">
        <v>12668941.62</v>
      </c>
      <c r="D37" s="193">
        <v>20377413.44</v>
      </c>
      <c r="E37" s="182">
        <f t="shared" si="13"/>
        <v>33046355.060000002</v>
      </c>
      <c r="H37" s="122" t="s">
        <v>16</v>
      </c>
      <c r="I37" s="192">
        <v>5876857.48</v>
      </c>
      <c r="J37" s="193">
        <v>435481.38</v>
      </c>
      <c r="K37" s="182">
        <f t="shared" si="14"/>
        <v>6312338.86</v>
      </c>
      <c r="AB37" s="1"/>
      <c r="AC37" s="1"/>
    </row>
    <row r="38" spans="2:29" ht="12.75">
      <c r="B38" s="122" t="s">
        <v>17</v>
      </c>
      <c r="C38" s="192">
        <v>13543185.43</v>
      </c>
      <c r="D38" s="193">
        <v>21020997.11</v>
      </c>
      <c r="E38" s="182">
        <f t="shared" si="13"/>
        <v>34564182.54</v>
      </c>
      <c r="H38" s="122" t="s">
        <v>17</v>
      </c>
      <c r="I38" s="192">
        <v>5588382.13</v>
      </c>
      <c r="J38" s="193">
        <v>477487.83</v>
      </c>
      <c r="K38" s="182">
        <f t="shared" si="14"/>
        <v>6065869.96</v>
      </c>
      <c r="AB38" s="169"/>
      <c r="AC38" s="170"/>
    </row>
    <row r="39" spans="2:26" ht="12.75">
      <c r="B39" s="122" t="s">
        <v>18</v>
      </c>
      <c r="C39" s="192">
        <v>13839970.29</v>
      </c>
      <c r="D39" s="193">
        <v>21989880.36</v>
      </c>
      <c r="E39" s="182">
        <f t="shared" si="13"/>
        <v>35829850.65</v>
      </c>
      <c r="H39" s="122" t="s">
        <v>18</v>
      </c>
      <c r="I39" s="192">
        <v>5835865.23</v>
      </c>
      <c r="J39" s="193">
        <v>770061.6</v>
      </c>
      <c r="K39" s="182">
        <f t="shared" si="14"/>
        <v>6605926.83</v>
      </c>
      <c r="N39" s="174" t="s">
        <v>46</v>
      </c>
      <c r="O39" s="171">
        <f>O35/12</f>
        <v>9801252.775833333</v>
      </c>
      <c r="P39" s="172"/>
      <c r="Q39" s="171">
        <f>Q35/12</f>
        <v>14048324.310000002</v>
      </c>
      <c r="R39" s="172"/>
      <c r="S39" s="171">
        <f>S35/12</f>
        <v>23849577.085833337</v>
      </c>
      <c r="T39" s="173"/>
      <c r="U39" s="173"/>
      <c r="V39" s="171">
        <f>V35/12</f>
        <v>12667549.661666667</v>
      </c>
      <c r="W39" s="172"/>
      <c r="X39" s="171">
        <f>X35/12</f>
        <v>19504081.95416667</v>
      </c>
      <c r="Y39" s="172"/>
      <c r="Z39" s="171">
        <f>Z35/12</f>
        <v>32171631.61583333</v>
      </c>
    </row>
    <row r="40" spans="2:26" ht="12.75">
      <c r="B40" s="122" t="s">
        <v>19</v>
      </c>
      <c r="C40" s="192">
        <v>15204953.57</v>
      </c>
      <c r="D40" s="193">
        <v>22109806.38</v>
      </c>
      <c r="E40" s="182">
        <f t="shared" si="13"/>
        <v>37314759.95</v>
      </c>
      <c r="H40" s="122" t="s">
        <v>19</v>
      </c>
      <c r="I40" s="192">
        <v>6369445.83</v>
      </c>
      <c r="J40" s="193">
        <v>395661.39</v>
      </c>
      <c r="K40" s="182">
        <f t="shared" si="14"/>
        <v>6765107.22</v>
      </c>
      <c r="O40" s="272">
        <v>2009</v>
      </c>
      <c r="P40" s="273"/>
      <c r="Q40" s="273"/>
      <c r="R40" s="273"/>
      <c r="S40" s="274"/>
      <c r="V40" s="272">
        <v>2010</v>
      </c>
      <c r="W40" s="273"/>
      <c r="X40" s="273"/>
      <c r="Y40" s="273"/>
      <c r="Z40" s="274"/>
    </row>
    <row r="41" spans="2:11" ht="12.75">
      <c r="B41" s="122" t="s">
        <v>20</v>
      </c>
      <c r="C41" s="192">
        <v>14275606.32</v>
      </c>
      <c r="D41" s="193">
        <v>22491481.71</v>
      </c>
      <c r="E41" s="182">
        <f t="shared" si="13"/>
        <v>36767088.03</v>
      </c>
      <c r="H41" s="122" t="s">
        <v>20</v>
      </c>
      <c r="I41" s="192">
        <v>6431063.5</v>
      </c>
      <c r="J41" s="193">
        <v>617161.62</v>
      </c>
      <c r="K41" s="182">
        <f t="shared" si="14"/>
        <v>7048225.12</v>
      </c>
    </row>
    <row r="42" spans="2:11" ht="13.5" thickBot="1">
      <c r="B42" s="123" t="s">
        <v>21</v>
      </c>
      <c r="C42" s="194">
        <v>15351087.06</v>
      </c>
      <c r="D42" s="195">
        <v>23255828.43</v>
      </c>
      <c r="E42" s="182">
        <f t="shared" si="13"/>
        <v>38606915.49</v>
      </c>
      <c r="H42" s="123" t="s">
        <v>21</v>
      </c>
      <c r="I42" s="194">
        <v>6903782.01</v>
      </c>
      <c r="J42" s="195">
        <v>545322.14</v>
      </c>
      <c r="K42" s="182">
        <f t="shared" si="14"/>
        <v>7449104.149999999</v>
      </c>
    </row>
    <row r="43" spans="2:11" ht="14.25" thickBot="1" thickTop="1">
      <c r="B43" s="124" t="s">
        <v>9</v>
      </c>
      <c r="C43" s="196">
        <f>SUM(C31:C42)</f>
        <v>152010595.94</v>
      </c>
      <c r="D43" s="196">
        <f>SUM(D31:D42)</f>
        <v>234048983.45000002</v>
      </c>
      <c r="E43" s="197">
        <f>SUM(C43:D43)</f>
        <v>386059579.39</v>
      </c>
      <c r="H43" s="124" t="s">
        <v>9</v>
      </c>
      <c r="I43" s="196">
        <f>SUM(I31:I42)</f>
        <v>66237829.82</v>
      </c>
      <c r="J43" s="196">
        <f>SUM(J31:J42)</f>
        <v>6813663.979999999</v>
      </c>
      <c r="K43" s="197">
        <f>SUM(I43:J43)</f>
        <v>73051493.8</v>
      </c>
    </row>
    <row r="44" spans="2:11" ht="13.5" thickTop="1">
      <c r="B44" s="11" t="s">
        <v>22</v>
      </c>
      <c r="C44" s="131">
        <f>C43*100/E43</f>
        <v>39.374905857843736</v>
      </c>
      <c r="D44" s="131">
        <f>D43*100/$E43</f>
        <v>60.625094142156264</v>
      </c>
      <c r="E44" s="132">
        <f>E43*100/$E43</f>
        <v>100</v>
      </c>
      <c r="H44" s="11" t="s">
        <v>22</v>
      </c>
      <c r="I44" s="131">
        <f>I43*100/K43</f>
        <v>90.67279308667608</v>
      </c>
      <c r="J44" s="131">
        <f>J43*100/$E43</f>
        <v>1.7649255047021615</v>
      </c>
      <c r="K44" s="132">
        <f>K43*100/$E43</f>
        <v>18.922336784240986</v>
      </c>
    </row>
  </sheetData>
  <mergeCells count="18">
    <mergeCell ref="B3:D3"/>
    <mergeCell ref="B4:D4"/>
    <mergeCell ref="B5:D5"/>
    <mergeCell ref="E7:J7"/>
    <mergeCell ref="N20:S20"/>
    <mergeCell ref="U20:Z20"/>
    <mergeCell ref="C29:E29"/>
    <mergeCell ref="I29:K29"/>
    <mergeCell ref="AB20:AC20"/>
    <mergeCell ref="O40:S40"/>
    <mergeCell ref="V40:Z40"/>
    <mergeCell ref="N4:Q4"/>
    <mergeCell ref="N5:Q5"/>
    <mergeCell ref="N6:Q6"/>
    <mergeCell ref="O9:V9"/>
    <mergeCell ref="O11:V11"/>
    <mergeCell ref="O13:V13"/>
    <mergeCell ref="N19:Q19"/>
  </mergeCells>
  <printOptions/>
  <pageMargins left="0.3937007874015748" right="0" top="0.3937007874015748" bottom="0" header="0" footer="0"/>
  <pageSetup horizontalDpi="300" verticalDpi="300" orientation="landscape" paperSize="9" r:id="rId1"/>
  <ignoredErrors>
    <ignoredError sqref="E40:E42 C43:D43 C24:L25 N35:Z35 K40:K42 I43:J43 AB35:AC35 J21:J23 L21:L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LPEROSA</cp:lastModifiedBy>
  <cp:lastPrinted>2011-01-03T13:50:06Z</cp:lastPrinted>
  <dcterms:created xsi:type="dcterms:W3CDTF">2001-02-06T21:56:10Z</dcterms:created>
  <dcterms:modified xsi:type="dcterms:W3CDTF">2011-01-03T14:12:46Z</dcterms:modified>
  <cp:category/>
  <cp:version/>
  <cp:contentType/>
  <cp:contentStatus/>
</cp:coreProperties>
</file>