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960" windowWidth="9135" windowHeight="4710" tabRatio="621" activeTab="2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'Hoja1'!$B$3:$L$27</definedName>
    <definedName name="_xlnm.Print_Area" localSheetId="1">'Hoja2'!$A$6:$H$43</definedName>
    <definedName name="_xlnm.Print_Area" localSheetId="2">'Hoja3'!$C$60:$N$86</definedName>
    <definedName name="_xlnm.Print_Area" localSheetId="3">'Hoja4'!$B$3:$J$44</definedName>
  </definedNames>
  <calcPr fullCalcOnLoad="1"/>
</workbook>
</file>

<file path=xl/sharedStrings.xml><?xml version="1.0" encoding="utf-8"?>
<sst xmlns="http://schemas.openxmlformats.org/spreadsheetml/2006/main" count="142" uniqueCount="103">
  <si>
    <t>DIRECCION GENERAL DE RENTAS</t>
  </si>
  <si>
    <t>SAN JUAN</t>
  </si>
  <si>
    <t xml:space="preserve">EXPRESADO EN PESOS </t>
  </si>
  <si>
    <t>MES</t>
  </si>
  <si>
    <t>INGRESOS BRUTOS</t>
  </si>
  <si>
    <t>INMOBILIARIO</t>
  </si>
  <si>
    <t>AUTOMOTOR</t>
  </si>
  <si>
    <t>SELLOS</t>
  </si>
  <si>
    <t>MORATORIA</t>
  </si>
  <si>
    <t>OTROS INGRESOS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</si>
  <si>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</si>
  <si>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</si>
  <si>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</si>
  <si>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</si>
  <si>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</si>
  <si>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</si>
  <si>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</si>
  <si>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</si>
  <si>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</si>
  <si>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</si>
  <si>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</si>
  <si>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</si>
  <si>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</si>
  <si>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</si>
  <si>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RECAUDACION</t>
  </si>
  <si>
    <t>RELACION</t>
  </si>
  <si>
    <t>IMPUESTO</t>
  </si>
  <si>
    <t>%   MES</t>
  </si>
  <si>
    <t>%  AÑO</t>
  </si>
  <si>
    <t>ANTERIOR</t>
  </si>
  <si>
    <t>RECAUDACION GENERAL</t>
  </si>
  <si>
    <t>RELACION EN</t>
  </si>
  <si>
    <t>RELACION EN PORCENTAJES</t>
  </si>
  <si>
    <t>AÑO BASE</t>
  </si>
  <si>
    <t xml:space="preserve">             CONVENIO MULTILATERAL</t>
  </si>
  <si>
    <t xml:space="preserve">             LOCAL</t>
  </si>
  <si>
    <t>SUB TOTAL</t>
  </si>
  <si>
    <t>ACUMULADO</t>
  </si>
  <si>
    <t>O. INGRESOS</t>
  </si>
  <si>
    <t>DIVISION ESTADISTICA</t>
  </si>
  <si>
    <t>INGR. BRUTOS</t>
  </si>
  <si>
    <t>LOTE HOGAR</t>
  </si>
  <si>
    <t>VIALIDAD</t>
  </si>
  <si>
    <t>DETALLE OTROS INGRESOS</t>
  </si>
  <si>
    <t>TOTAL GRAL.</t>
  </si>
  <si>
    <t xml:space="preserve">  </t>
  </si>
  <si>
    <t xml:space="preserve">      COMPARATIVO AÑOS ANTERIORES </t>
  </si>
  <si>
    <t xml:space="preserve">  SAN JUAN</t>
  </si>
  <si>
    <t xml:space="preserve"> SAN JUAN</t>
  </si>
  <si>
    <t>PROMEDIO</t>
  </si>
  <si>
    <t xml:space="preserve">                                     %</t>
  </si>
  <si>
    <t>COMPARATIVO AÑOS ANTERIORES</t>
  </si>
  <si>
    <t>SET</t>
  </si>
  <si>
    <t>TOTALES</t>
  </si>
  <si>
    <t>RECAUDACION  AÑO 2006</t>
  </si>
  <si>
    <t>ACCION SOCIAL</t>
  </si>
  <si>
    <t>VARIOS /Fiscalia - Eventuales)</t>
  </si>
  <si>
    <t xml:space="preserve">A. SOCIAL </t>
  </si>
  <si>
    <t>VARIOS</t>
  </si>
  <si>
    <t>PESOS</t>
  </si>
  <si>
    <t>MES ANTERIOR</t>
  </si>
  <si>
    <t>AÑO ANTERIOR</t>
  </si>
  <si>
    <t xml:space="preserve">  ANALISIS DE RECAUDACION</t>
  </si>
  <si>
    <t>EXPRESADO EN PESOS Y PORCENTAJES</t>
  </si>
  <si>
    <t>NOVIEMBRE / 2006</t>
  </si>
  <si>
    <t>MES DE DICIEMBRE DEL AÑO 2006</t>
  </si>
  <si>
    <t>DICIEMBRE / 2006</t>
  </si>
  <si>
    <t>DICIEMBRE / 2005</t>
  </si>
  <si>
    <t xml:space="preserve">     RECAUDACION MES DE DICIEMBRE DEL 2006</t>
  </si>
  <si>
    <t>DICIEMBRE</t>
  </si>
  <si>
    <t xml:space="preserve"> CON DICIEMBRE DE 1992</t>
  </si>
  <si>
    <t xml:space="preserve"> CON DICIEMBRE DE 1993</t>
  </si>
  <si>
    <t xml:space="preserve"> CON DICIEMBRE DE 1994</t>
  </si>
  <si>
    <t xml:space="preserve"> CON DICIEMBRE DE 1995</t>
  </si>
  <si>
    <t xml:space="preserve"> CON DICIEMBRE DE 1996</t>
  </si>
  <si>
    <t xml:space="preserve"> CON DICIEMBRE DE 1997</t>
  </si>
  <si>
    <t xml:space="preserve"> CON DICIEMBRE DE 1998</t>
  </si>
  <si>
    <t xml:space="preserve"> CON DICIEMBRE DE 1999</t>
  </si>
  <si>
    <t xml:space="preserve"> CON DICIEMBRE DE 2000</t>
  </si>
  <si>
    <t xml:space="preserve"> CON DICIEMBRE DE 2001</t>
  </si>
  <si>
    <t xml:space="preserve"> CON DICIEMBRE DE 2002</t>
  </si>
  <si>
    <t xml:space="preserve"> CON DICIEMBRE DE 2003</t>
  </si>
  <si>
    <t xml:space="preserve"> CON DICIEMBRE DE 2004</t>
  </si>
  <si>
    <t xml:space="preserve"> CON DICIEMBRE DE 2005</t>
  </si>
  <si>
    <t xml:space="preserve"> DICIEMBRE DE 2006</t>
  </si>
  <si>
    <t xml:space="preserve"> RECAUDACION ACUMULADA AL MES DE DICIEMBRE DEL 2006</t>
  </si>
  <si>
    <t>A DICIEMBRE</t>
  </si>
  <si>
    <t xml:space="preserve"> ACUM. A DICIEMBRE DE 1992</t>
  </si>
  <si>
    <t xml:space="preserve"> ACUM. A DICIEMBRE DE 1993</t>
  </si>
  <si>
    <t xml:space="preserve"> ACUM. A DICIEMBRE DE 1994</t>
  </si>
  <si>
    <t xml:space="preserve"> ACUM. A DICIEMBRE DE 1995</t>
  </si>
  <si>
    <t xml:space="preserve"> ACUM. A DICIEMBRE DE 1996</t>
  </si>
  <si>
    <t xml:space="preserve"> ACUM. A DICIEMBRE DE 1997</t>
  </si>
  <si>
    <t xml:space="preserve"> ACUM. A DICIEMBRE DE 1998</t>
  </si>
  <si>
    <t xml:space="preserve"> ACUM. A DICIEMBRE DE 1999</t>
  </si>
  <si>
    <t xml:space="preserve"> ACUM. A DICIEMBRE DE 2000</t>
  </si>
  <si>
    <t xml:space="preserve"> ACUM. A DICIEMBRE DE 2001</t>
  </si>
  <si>
    <t xml:space="preserve"> ACUM. A DICIEMBRE DE 2002</t>
  </si>
  <si>
    <t xml:space="preserve"> ACUM. A DICIEMBRE DE 2003</t>
  </si>
  <si>
    <t xml:space="preserve"> ACUM. A DICIEMBRE DE 2004</t>
  </si>
  <si>
    <t xml:space="preserve"> ACUM. A DICIEMBRE DE 2005</t>
  </si>
  <si>
    <t xml:space="preserve"> ACUM. A DICIEMBRE DE 2006</t>
  </si>
  <si>
    <t>RECAUDACION TOTAL AÑO 2006 -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</si>
</sst>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;[Red]#,##0"/>
    <numFmt numFmtId="182" formatCode="h:mm"/>
    <numFmt numFmtId="183" formatCode="0_);\(0\)"/>
    <numFmt numFmtId="184" formatCode="0_);[Red]\(0\)"/>
    <numFmt numFmtId="185" formatCode="0.0"/>
    <numFmt numFmtId="186" formatCode="#,##0.0_);[Red]\(#,##0.0\)"/>
    <numFmt numFmtId="187" formatCode="0.0000000000"/>
    <numFmt numFmtId="188" formatCode="0.00000000000"/>
    <numFmt numFmtId="189" formatCode="0.000000000"/>
    <numFmt numFmtId="190" formatCode="0.00000000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d/m"/>
    <numFmt numFmtId="197" formatCode="mmmm\-yy"/>
    <numFmt numFmtId="198" formatCode="mmmmm"/>
    <numFmt numFmtId="199" formatCode="0.0000000"/>
    <numFmt numFmtId="200" formatCode="_(* #,##0.000_);_(* \(#,##0.000\);_(* &quot;-&quot;??_);_(@_)"/>
    <numFmt numFmtId="201" formatCode="mmm\-yyyy"/>
    <numFmt numFmtId="202" formatCode="d\-m\-yyyy"/>
    <numFmt numFmtId="203" formatCode="dd\-mm\-yy"/>
    <numFmt numFmtId="204" formatCode="0.000000%"/>
    <numFmt numFmtId="205" formatCode="0.000%"/>
    <numFmt numFmtId="206" formatCode="#,##0.000"/>
    <numFmt numFmtId="207" formatCode="_(* #,##0.0000_);_(* \(#,##0.0000\);_(* &quot;-&quot;??_);_(@_)"/>
    <numFmt numFmtId="208" formatCode="_ [$€-2]\ * #,##0.00_ ;_ [$€-2]\ * \-#,##0.00_ ;_ [$€-2]\ * &quot;-&quot;??_ "/>
    <numFmt numFmtId="209" formatCode="&quot;$&quot;\ #,##0.00"/>
  </numFmts>
  <fonts count="31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atang"/>
      <family val="1"/>
    </font>
    <font>
      <b/>
      <sz val="8.5"/>
      <name val="Arial"/>
      <family val="2"/>
    </font>
    <font>
      <sz val="12"/>
      <name val="Arial"/>
      <family val="0"/>
    </font>
    <font>
      <b/>
      <sz val="8.25"/>
      <name val="Arial"/>
      <family val="2"/>
    </font>
    <font>
      <sz val="21"/>
      <name val="Arial"/>
      <family val="0"/>
    </font>
    <font>
      <sz val="20"/>
      <name val="Arial"/>
      <family val="0"/>
    </font>
    <font>
      <sz val="19.75"/>
      <name val="Arial"/>
      <family val="0"/>
    </font>
    <font>
      <b/>
      <sz val="8.75"/>
      <name val="Arial"/>
      <family val="2"/>
    </font>
    <font>
      <sz val="18.5"/>
      <name val="Arial"/>
      <family val="0"/>
    </font>
    <font>
      <sz val="19.25"/>
      <name val="Arial"/>
      <family val="0"/>
    </font>
    <font>
      <b/>
      <sz val="9.25"/>
      <name val="Arial"/>
      <family val="2"/>
    </font>
    <font>
      <sz val="6.5"/>
      <name val="Arial"/>
      <family val="2"/>
    </font>
    <font>
      <sz val="6.75"/>
      <name val="Arial"/>
      <family val="2"/>
    </font>
    <font>
      <sz val="8"/>
      <name val="Arial"/>
      <family val="2"/>
    </font>
    <font>
      <sz val="21.75"/>
      <name val="Arial"/>
      <family val="0"/>
    </font>
    <font>
      <sz val="7.5"/>
      <name val="Arial"/>
      <family val="2"/>
    </font>
    <font>
      <b/>
      <sz val="10.75"/>
      <name val="Arial"/>
      <family val="2"/>
    </font>
    <font>
      <sz val="5.75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5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9" fontId="3" fillId="2" borderId="3" xfId="18" applyFont="1" applyFill="1" applyBorder="1" applyAlignment="1">
      <alignment/>
    </xf>
    <xf numFmtId="179" fontId="1" fillId="2" borderId="3" xfId="18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79" fontId="3" fillId="0" borderId="5" xfId="18" applyFont="1" applyBorder="1" applyAlignment="1">
      <alignment/>
    </xf>
    <xf numFmtId="4" fontId="3" fillId="2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" borderId="1" xfId="0" applyFont="1" applyFill="1" applyBorder="1" applyAlignment="1">
      <alignment/>
    </xf>
    <xf numFmtId="4" fontId="3" fillId="0" borderId="8" xfId="0" applyNumberFormat="1" applyFont="1" applyBorder="1" applyAlignment="1">
      <alignment/>
    </xf>
    <xf numFmtId="0" fontId="3" fillId="3" borderId="9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4" fontId="8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4" borderId="0" xfId="0" applyFill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9" fontId="3" fillId="0" borderId="12" xfId="1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2" fontId="3" fillId="2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2" borderId="5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8" fillId="0" borderId="8" xfId="0" applyNumberFormat="1" applyFont="1" applyBorder="1" applyAlignment="1">
      <alignment/>
    </xf>
    <xf numFmtId="4" fontId="1" fillId="4" borderId="3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4" fontId="3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179" fontId="2" fillId="3" borderId="3" xfId="18" applyFont="1" applyFill="1" applyBorder="1" applyAlignment="1">
      <alignment horizontal="center"/>
    </xf>
    <xf numFmtId="4" fontId="8" fillId="0" borderId="2" xfId="0" applyNumberFormat="1" applyFont="1" applyBorder="1" applyAlignment="1">
      <alignment/>
    </xf>
    <xf numFmtId="179" fontId="3" fillId="0" borderId="23" xfId="18" applyFont="1" applyBorder="1" applyAlignment="1">
      <alignment/>
    </xf>
    <xf numFmtId="0" fontId="2" fillId="0" borderId="2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0" fillId="4" borderId="1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179" fontId="2" fillId="4" borderId="3" xfId="18" applyFont="1" applyFill="1" applyBorder="1" applyAlignment="1">
      <alignment/>
    </xf>
    <xf numFmtId="4" fontId="3" fillId="4" borderId="8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1" fillId="2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8" xfId="0" applyNumberFormat="1" applyFont="1" applyBorder="1" applyAlignment="1">
      <alignment/>
    </xf>
    <xf numFmtId="0" fontId="2" fillId="4" borderId="26" xfId="0" applyFont="1" applyFill="1" applyBorder="1" applyAlignment="1">
      <alignment horizontal="center"/>
    </xf>
    <xf numFmtId="4" fontId="3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179" fontId="2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3" fillId="2" borderId="27" xfId="18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9" fontId="1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0" fontId="0" fillId="4" borderId="22" xfId="0" applyFill="1" applyBorder="1" applyAlignment="1">
      <alignment/>
    </xf>
    <xf numFmtId="4" fontId="3" fillId="0" borderId="29" xfId="0" applyNumberFormat="1" applyFont="1" applyBorder="1" applyAlignment="1">
      <alignment/>
    </xf>
    <xf numFmtId="4" fontId="0" fillId="4" borderId="3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4" fontId="29" fillId="4" borderId="1" xfId="0" applyNumberFormat="1" applyFont="1" applyFill="1" applyBorder="1" applyAlignment="1">
      <alignment/>
    </xf>
    <xf numFmtId="4" fontId="29" fillId="4" borderId="0" xfId="0" applyNumberFormat="1" applyFont="1" applyFill="1" applyAlignment="1">
      <alignment/>
    </xf>
    <xf numFmtId="0" fontId="29" fillId="4" borderId="0" xfId="0" applyFont="1" applyFill="1" applyAlignment="1">
      <alignment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9" fontId="1" fillId="2" borderId="2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/>
    </xf>
    <xf numFmtId="4" fontId="3" fillId="5" borderId="6" xfId="0" applyNumberFormat="1" applyFont="1" applyFill="1" applyBorder="1" applyAlignment="1">
      <alignment/>
    </xf>
    <xf numFmtId="4" fontId="3" fillId="5" borderId="3" xfId="0" applyNumberFormat="1" applyFont="1" applyFill="1" applyBorder="1" applyAlignment="1">
      <alignment/>
    </xf>
    <xf numFmtId="0" fontId="2" fillId="3" borderId="26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49" fontId="3" fillId="6" borderId="11" xfId="0" applyNumberFormat="1" applyFont="1" applyFill="1" applyBorder="1" applyAlignment="1">
      <alignment horizontal="center"/>
    </xf>
    <xf numFmtId="49" fontId="3" fillId="6" borderId="21" xfId="0" applyNumberFormat="1" applyFont="1" applyFill="1" applyBorder="1" applyAlignment="1">
      <alignment horizontal="center"/>
    </xf>
    <xf numFmtId="4" fontId="29" fillId="6" borderId="3" xfId="0" applyNumberFormat="1" applyFont="1" applyFill="1" applyBorder="1" applyAlignment="1">
      <alignment/>
    </xf>
    <xf numFmtId="4" fontId="29" fillId="7" borderId="1" xfId="0" applyNumberFormat="1" applyFont="1" applyFill="1" applyBorder="1" applyAlignment="1">
      <alignment/>
    </xf>
    <xf numFmtId="4" fontId="2" fillId="7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4" borderId="31" xfId="0" applyNumberFormat="1" applyFont="1" applyFill="1" applyBorder="1" applyAlignment="1">
      <alignment/>
    </xf>
    <xf numFmtId="180" fontId="3" fillId="2" borderId="5" xfId="0" applyNumberFormat="1" applyFont="1" applyFill="1" applyBorder="1" applyAlignment="1">
      <alignment/>
    </xf>
    <xf numFmtId="49" fontId="2" fillId="4" borderId="2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49" fontId="6" fillId="3" borderId="38" xfId="0" applyNumberFormat="1" applyFont="1" applyFill="1" applyBorder="1" applyAlignment="1">
      <alignment horizontal="center"/>
    </xf>
    <xf numFmtId="49" fontId="6" fillId="3" borderId="39" xfId="0" applyNumberFormat="1" applyFont="1" applyFill="1" applyBorder="1" applyAlignment="1">
      <alignment horizontal="center"/>
    </xf>
    <xf numFmtId="49" fontId="6" fillId="3" borderId="4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209" fontId="6" fillId="0" borderId="42" xfId="0" applyNumberFormat="1" applyFont="1" applyBorder="1" applyAlignment="1">
      <alignment horizontal="center"/>
    </xf>
    <xf numFmtId="209" fontId="6" fillId="0" borderId="43" xfId="0" applyNumberFormat="1" applyFont="1" applyBorder="1" applyAlignment="1">
      <alignment horizontal="center"/>
    </xf>
    <xf numFmtId="0" fontId="1" fillId="6" borderId="0" xfId="0" applyFont="1" applyFill="1" applyBorder="1" applyAlignment="1">
      <alignment/>
    </xf>
    <xf numFmtId="179" fontId="3" fillId="5" borderId="3" xfId="18" applyFont="1" applyFill="1" applyBorder="1" applyAlignment="1">
      <alignment/>
    </xf>
    <xf numFmtId="2" fontId="3" fillId="5" borderId="16" xfId="0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RECAUDACION GRAL. 2006
TOTALES POR MES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8"/>
          <c:w val="0.915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00CCFF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Hoja1!$B$11:$B$22</c:f>
              <c:strCache/>
            </c:strRef>
          </c:cat>
          <c:val>
            <c:numRef>
              <c:f>Hoja1!$L$11:$L$22</c:f>
              <c:numCache/>
            </c:numRef>
          </c:val>
        </c:ser>
        <c:gapWidth val="70"/>
        <c:axId val="44795601"/>
        <c:axId val="507226"/>
      </c:barChart>
      <c:catAx>
        <c:axId val="4479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  <c:max val="2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  <c:majorUnit val="1000000"/>
      </c:valAx>
      <c:spPr>
        <a:solidFill>
          <a:srgbClr val="CCFFFF"/>
        </a:soli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solidFill>
      <a:srgbClr val="33CCCC"/>
    </a:solidFill>
    <a:ln w="25400">
      <a:solid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TENDENCIA RECAUDACION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325"/>
          <c:w val="0.93875"/>
          <c:h val="0.8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Hoja1!$C$64:$C$75</c:f>
              <c:numCache/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At val="0"/>
        <c:auto val="1"/>
        <c:lblOffset val="100"/>
        <c:noMultiLvlLbl val="0"/>
      </c:catAx>
      <c:valAx>
        <c:axId val="41085316"/>
        <c:scaling>
          <c:orientation val="minMax"/>
          <c:max val="3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between"/>
        <c:dispUnits/>
        <c:majorUnit val="1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CCFF"/>
    </a:solidFill>
    <a:ln w="25400">
      <a:solid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COMPARATIVO AÑOS ANTERIORES
MES DE DICIEMBRE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075"/>
          <c:w val="0.918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Hoja3!$D$14:$D$28</c:f>
              <c:numCache/>
            </c:numRef>
          </c:cat>
          <c:val>
            <c:numRef>
              <c:f>Hoja3!$D$14:$D$28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Hoja3!$D$14:$D$28</c:f>
              <c:numCache/>
            </c:numRef>
          </c:cat>
          <c:val>
            <c:numRef>
              <c:f>Hoja3!$E$14:$E$28</c:f>
              <c:numCache/>
            </c:numRef>
          </c:val>
        </c:ser>
        <c:gapWidth val="0"/>
        <c:axId val="34223525"/>
        <c:axId val="39576270"/>
      </c:barChart>
      <c:cat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  <c:max val="2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  <c:majorUnit val="200000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TENDENCIA RECAUDACION  1992  -  2006
MES DE DICIEMBRE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575"/>
          <c:w val="0.9395"/>
          <c:h val="0.8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Hoja3!$D$14:$D$28</c:f>
              <c:numCache/>
            </c:numRef>
          </c:cat>
          <c:val>
            <c:numRef>
              <c:f>Hoja3!$D$14:$D$28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Hoja3!$D$14:$D$28</c:f>
              <c:numCache/>
            </c:numRef>
          </c:cat>
          <c:val>
            <c:numRef>
              <c:f>Hoja3!$E$14:$E$28</c:f>
              <c:numCache/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  <c:max val="2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  <c:maj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25400">
      <a:solid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COMPARATIVO AÑOS ANTERIORES
ACUMULADO HASTA DICIEMBRE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15"/>
          <c:w val="0.93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Hoja4!$C$13:$C$27</c:f>
              <c:numCache/>
            </c:numRef>
          </c:cat>
          <c:val>
            <c:numRef>
              <c:f>Hoja4!$C$13:$C$27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9CCFF"/>
                </a:gs>
                <a:gs pos="100000">
                  <a:srgbClr val="354759"/>
                </a:gs>
              </a:gsLst>
              <a:lin ang="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Hoja4!$C$13:$C$27</c:f>
              <c:numCache/>
            </c:numRef>
          </c:cat>
          <c:val>
            <c:numRef>
              <c:f>Hoja4!$D$13:$D$27</c:f>
              <c:numCache/>
            </c:numRef>
          </c:val>
        </c:ser>
        <c:gapWidth val="0"/>
        <c:axId val="61398265"/>
        <c:axId val="15713474"/>
      </c:bar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  <c:max val="23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INPORTE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  <c:majorUnit val="1175000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TENDENCIA RECAUDACION ACUMULADA
HASTA DICIEMBRE    1992  -  2006</a:t>
            </a:r>
          </a:p>
        </c:rich>
      </c:tx>
      <c:layout>
        <c:manualLayout>
          <c:xMode val="factor"/>
          <c:yMode val="factor"/>
          <c:x val="-0.010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425"/>
          <c:w val="0.9415"/>
          <c:h val="0.83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Hoja4!$C$13:$C$27</c:f>
              <c:numCache/>
            </c:numRef>
          </c:cat>
          <c:val>
            <c:numRef>
              <c:f>Hoja4!$C$13:$C$27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Hoja4!$C$13:$C$27</c:f>
              <c:numCache/>
            </c:numRef>
          </c:cat>
          <c:val>
            <c:numRef>
              <c:f>Hoja4!$D$13:$D$27</c:f>
              <c:numCache/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  <c:max val="23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  <c:majorUnit val="11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25400">
      <a:solid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95250</xdr:rowOff>
    </xdr:from>
    <xdr:to>
      <xdr:col>9</xdr:col>
      <xdr:colOff>733425</xdr:colOff>
      <xdr:row>60</xdr:row>
      <xdr:rowOff>57150</xdr:rowOff>
    </xdr:to>
    <xdr:graphicFrame>
      <xdr:nvGraphicFramePr>
        <xdr:cNvPr id="1" name="Chart 2"/>
        <xdr:cNvGraphicFramePr/>
      </xdr:nvGraphicFramePr>
      <xdr:xfrm>
        <a:off x="57150" y="5905500"/>
        <a:ext cx="7762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80</xdr:row>
      <xdr:rowOff>76200</xdr:rowOff>
    </xdr:from>
    <xdr:to>
      <xdr:col>10</xdr:col>
      <xdr:colOff>914400</xdr:colOff>
      <xdr:row>111</xdr:row>
      <xdr:rowOff>57150</xdr:rowOff>
    </xdr:to>
    <xdr:graphicFrame>
      <xdr:nvGraphicFramePr>
        <xdr:cNvPr id="2" name="Chart 5"/>
        <xdr:cNvGraphicFramePr/>
      </xdr:nvGraphicFramePr>
      <xdr:xfrm>
        <a:off x="409575" y="13411200"/>
        <a:ext cx="85629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29</xdr:row>
      <xdr:rowOff>38100</xdr:rowOff>
    </xdr:from>
    <xdr:to>
      <xdr:col>10</xdr:col>
      <xdr:colOff>409575</xdr:colOff>
      <xdr:row>46</xdr:row>
      <xdr:rowOff>123825</xdr:rowOff>
    </xdr:to>
    <xdr:graphicFrame>
      <xdr:nvGraphicFramePr>
        <xdr:cNvPr id="1" name="Chart 8"/>
        <xdr:cNvGraphicFramePr/>
      </xdr:nvGraphicFramePr>
      <xdr:xfrm>
        <a:off x="1257300" y="4838700"/>
        <a:ext cx="6629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49</xdr:row>
      <xdr:rowOff>66675</xdr:rowOff>
    </xdr:from>
    <xdr:to>
      <xdr:col>11</xdr:col>
      <xdr:colOff>466725</xdr:colOff>
      <xdr:row>75</xdr:row>
      <xdr:rowOff>123825</xdr:rowOff>
    </xdr:to>
    <xdr:graphicFrame>
      <xdr:nvGraphicFramePr>
        <xdr:cNvPr id="2" name="Chart 9"/>
        <xdr:cNvGraphicFramePr/>
      </xdr:nvGraphicFramePr>
      <xdr:xfrm>
        <a:off x="1247775" y="8105775"/>
        <a:ext cx="74580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27</xdr:row>
      <xdr:rowOff>85725</xdr:rowOff>
    </xdr:from>
    <xdr:to>
      <xdr:col>9</xdr:col>
      <xdr:colOff>428625</xdr:colOff>
      <xdr:row>44</xdr:row>
      <xdr:rowOff>142875</xdr:rowOff>
    </xdr:to>
    <xdr:graphicFrame>
      <xdr:nvGraphicFramePr>
        <xdr:cNvPr id="1" name="Chart 3"/>
        <xdr:cNvGraphicFramePr/>
      </xdr:nvGraphicFramePr>
      <xdr:xfrm>
        <a:off x="1143000" y="4572000"/>
        <a:ext cx="63627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46</xdr:row>
      <xdr:rowOff>57150</xdr:rowOff>
    </xdr:from>
    <xdr:to>
      <xdr:col>10</xdr:col>
      <xdr:colOff>114300</xdr:colOff>
      <xdr:row>71</xdr:row>
      <xdr:rowOff>38100</xdr:rowOff>
    </xdr:to>
    <xdr:graphicFrame>
      <xdr:nvGraphicFramePr>
        <xdr:cNvPr id="2" name="Chart 5"/>
        <xdr:cNvGraphicFramePr/>
      </xdr:nvGraphicFramePr>
      <xdr:xfrm>
        <a:off x="904875" y="7620000"/>
        <a:ext cx="70961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7"/>
  <sheetViews>
    <sheetView workbookViewId="0" topLeftCell="E1">
      <selection activeCell="G4" sqref="G4"/>
    </sheetView>
  </sheetViews>
  <sheetFormatPr defaultColWidth="11.421875" defaultRowHeight="12.75"/>
  <cols>
    <col min="1" max="1" width="4.28125" style="0" customWidth="1"/>
    <col min="2" max="2" width="10.8515625" style="0" customWidth="1"/>
    <col min="3" max="3" width="14.57421875" style="0" customWidth="1"/>
    <col min="4" max="4" width="13.57421875" style="0" customWidth="1"/>
    <col min="5" max="5" width="13.7109375" style="0" customWidth="1"/>
    <col min="6" max="6" width="12.421875" style="0" customWidth="1"/>
    <col min="7" max="7" width="12.7109375" style="0" customWidth="1"/>
    <col min="8" max="8" width="12.421875" style="0" customWidth="1"/>
    <col min="9" max="9" width="11.7109375" style="0" customWidth="1"/>
    <col min="10" max="10" width="14.57421875" style="0" customWidth="1"/>
    <col min="11" max="11" width="13.7109375" style="0" customWidth="1"/>
    <col min="12" max="12" width="15.57421875" style="0" customWidth="1"/>
  </cols>
  <sheetData>
    <row r="2" ht="13.5" thickBot="1"/>
    <row r="3" spans="2:11" ht="13.5" thickTop="1">
      <c r="B3" s="114" t="s">
        <v>0</v>
      </c>
      <c r="C3" s="115"/>
      <c r="D3" s="116"/>
      <c r="E3" s="1"/>
      <c r="F3" s="1"/>
      <c r="G3" s="1"/>
      <c r="H3" s="1"/>
      <c r="I3" s="1"/>
      <c r="J3" s="1"/>
      <c r="K3" s="1"/>
    </row>
    <row r="4" spans="2:11" ht="12.75">
      <c r="B4" s="117" t="s">
        <v>1</v>
      </c>
      <c r="C4" s="118"/>
      <c r="D4" s="119"/>
      <c r="E4" s="1"/>
      <c r="F4" s="1"/>
      <c r="G4" s="1"/>
      <c r="H4" s="1"/>
      <c r="I4" s="1"/>
      <c r="J4" s="1"/>
      <c r="K4" s="1"/>
    </row>
    <row r="5" spans="2:11" ht="13.5" thickBot="1">
      <c r="B5" s="120" t="s">
        <v>39</v>
      </c>
      <c r="C5" s="121"/>
      <c r="D5" s="122"/>
      <c r="E5" s="1"/>
      <c r="F5" s="1"/>
      <c r="G5" s="1"/>
      <c r="H5" s="1"/>
      <c r="I5" s="1"/>
      <c r="J5" s="1"/>
      <c r="K5" s="1"/>
    </row>
    <row r="6" spans="3:11" ht="13.5" thickTop="1">
      <c r="C6" s="1"/>
      <c r="D6" s="1"/>
      <c r="E6" s="1"/>
      <c r="F6" s="1"/>
      <c r="G6" s="1"/>
      <c r="H6" s="1"/>
      <c r="I6" s="1"/>
      <c r="J6" s="1"/>
      <c r="K6" s="1"/>
    </row>
    <row r="7" spans="3:11" ht="13.5" thickBot="1">
      <c r="C7" s="1"/>
      <c r="D7" s="1"/>
      <c r="E7" s="1"/>
      <c r="F7" s="1"/>
      <c r="G7" s="1"/>
      <c r="H7" s="1"/>
      <c r="I7" s="1"/>
      <c r="J7" s="1"/>
      <c r="K7" s="1"/>
    </row>
    <row r="8" spans="2:11" ht="17.25" thickBot="1" thickTop="1">
      <c r="B8" s="2" t="s">
        <v>2</v>
      </c>
      <c r="C8" s="1"/>
      <c r="D8" s="1"/>
      <c r="E8" s="123" t="s">
        <v>54</v>
      </c>
      <c r="F8" s="124"/>
      <c r="G8" s="124"/>
      <c r="H8" s="125"/>
      <c r="J8" s="1"/>
      <c r="K8" s="1"/>
    </row>
    <row r="9" spans="3:11" ht="14.25" thickBot="1" thickTop="1">
      <c r="C9" s="1"/>
      <c r="D9" s="1"/>
      <c r="E9" s="1"/>
      <c r="F9" s="1"/>
      <c r="G9" s="1"/>
      <c r="H9" s="1"/>
      <c r="I9" s="1"/>
      <c r="J9" s="1"/>
      <c r="K9" s="1"/>
    </row>
    <row r="10" spans="2:12" ht="14.25" thickBot="1" thickTop="1">
      <c r="B10" s="45" t="s">
        <v>3</v>
      </c>
      <c r="C10" s="48" t="s">
        <v>40</v>
      </c>
      <c r="D10" s="48" t="s">
        <v>5</v>
      </c>
      <c r="E10" s="48" t="s">
        <v>6</v>
      </c>
      <c r="F10" s="48" t="s">
        <v>7</v>
      </c>
      <c r="G10" s="48" t="s">
        <v>57</v>
      </c>
      <c r="H10" s="48" t="s">
        <v>8</v>
      </c>
      <c r="I10" s="48" t="s">
        <v>58</v>
      </c>
      <c r="J10" s="90" t="s">
        <v>36</v>
      </c>
      <c r="K10" s="48" t="s">
        <v>38</v>
      </c>
      <c r="L10" s="46" t="s">
        <v>10</v>
      </c>
    </row>
    <row r="11" spans="2:12" ht="13.5" thickTop="1">
      <c r="B11" s="3" t="s">
        <v>11</v>
      </c>
      <c r="C11" s="47">
        <v>12349244.89</v>
      </c>
      <c r="D11" s="47">
        <v>679011.87</v>
      </c>
      <c r="E11" s="47">
        <v>908727.58</v>
      </c>
      <c r="F11" s="47">
        <v>1043997.73</v>
      </c>
      <c r="G11" s="47">
        <v>193280.38</v>
      </c>
      <c r="H11" s="47">
        <v>2457.26</v>
      </c>
      <c r="I11" s="47">
        <v>9125.84</v>
      </c>
      <c r="J11" s="22">
        <f>SUM(C11:I11)</f>
        <v>15185845.55</v>
      </c>
      <c r="K11" s="47">
        <f>1242734.41+96802.9</f>
        <v>1339537.3099999998</v>
      </c>
      <c r="L11" s="5">
        <f aca="true" t="shared" si="0" ref="L11:L22">+J11+K11</f>
        <v>16525382.860000001</v>
      </c>
    </row>
    <row r="12" spans="2:12" ht="12.75">
      <c r="B12" s="3" t="s">
        <v>12</v>
      </c>
      <c r="C12" s="25">
        <v>10643956.68</v>
      </c>
      <c r="D12" s="25">
        <v>4523913.82</v>
      </c>
      <c r="E12" s="25">
        <v>2084110.3</v>
      </c>
      <c r="F12" s="25">
        <v>1084671.95</v>
      </c>
      <c r="G12" s="25">
        <v>189696.48</v>
      </c>
      <c r="H12" s="25">
        <v>1798.22</v>
      </c>
      <c r="I12" s="25">
        <v>0</v>
      </c>
      <c r="J12" s="5">
        <f>SUM(C12:I12)</f>
        <v>18528147.45</v>
      </c>
      <c r="K12" s="25">
        <f>1080657.97+228265.39</f>
        <v>1308923.3599999999</v>
      </c>
      <c r="L12" s="5">
        <f t="shared" si="0"/>
        <v>19837070.81</v>
      </c>
    </row>
    <row r="13" spans="2:12" ht="12.75">
      <c r="B13" s="3" t="s">
        <v>13</v>
      </c>
      <c r="C13" s="25">
        <v>11420067.14</v>
      </c>
      <c r="D13" s="25">
        <v>1842309.14</v>
      </c>
      <c r="E13" s="25">
        <v>4231407.34</v>
      </c>
      <c r="F13" s="25">
        <v>1412038.21</v>
      </c>
      <c r="G13" s="25">
        <v>256993.7</v>
      </c>
      <c r="H13" s="25">
        <v>394.45</v>
      </c>
      <c r="I13" s="25">
        <v>7270</v>
      </c>
      <c r="J13" s="5">
        <f aca="true" t="shared" si="1" ref="J13:J22">SUM(C13:I13)</f>
        <v>19170479.98</v>
      </c>
      <c r="K13" s="25">
        <f>1206740.79+466905.01</f>
        <v>1673645.8</v>
      </c>
      <c r="L13" s="5">
        <f t="shared" si="0"/>
        <v>20844125.78</v>
      </c>
    </row>
    <row r="14" spans="2:12" ht="12.75">
      <c r="B14" s="3" t="s">
        <v>14</v>
      </c>
      <c r="C14" s="25">
        <v>12111568.62</v>
      </c>
      <c r="D14" s="25">
        <v>1131021.05</v>
      </c>
      <c r="E14" s="25">
        <v>1294747.37</v>
      </c>
      <c r="F14" s="25">
        <v>1172301.83</v>
      </c>
      <c r="G14" s="25">
        <v>209043.53</v>
      </c>
      <c r="H14" s="25">
        <v>1100.74</v>
      </c>
      <c r="I14" s="25">
        <f>85.36+341</f>
        <v>426.36</v>
      </c>
      <c r="J14" s="5">
        <f t="shared" si="1"/>
        <v>15920209.499999998</v>
      </c>
      <c r="K14" s="25">
        <f>1304723.07+136923</f>
        <v>1441646.07</v>
      </c>
      <c r="L14" s="5">
        <f t="shared" si="0"/>
        <v>17361855.569999997</v>
      </c>
    </row>
    <row r="15" spans="2:12" ht="12.75">
      <c r="B15" s="3" t="s">
        <v>15</v>
      </c>
      <c r="C15" s="25">
        <v>12516242.04</v>
      </c>
      <c r="D15" s="25">
        <v>1188640.79</v>
      </c>
      <c r="E15" s="25">
        <v>1533631.75</v>
      </c>
      <c r="F15" s="25">
        <v>1065728.46</v>
      </c>
      <c r="G15" s="25">
        <v>193246.98</v>
      </c>
      <c r="H15" s="25">
        <v>0</v>
      </c>
      <c r="I15" s="25">
        <v>385</v>
      </c>
      <c r="J15" s="5">
        <f t="shared" si="1"/>
        <v>16497875.02</v>
      </c>
      <c r="K15" s="25">
        <f>1194727.72+163350.48</f>
        <v>1358078.2</v>
      </c>
      <c r="L15" s="5">
        <f t="shared" si="0"/>
        <v>17855953.22</v>
      </c>
    </row>
    <row r="16" spans="2:12" ht="12.75">
      <c r="B16" s="3" t="s">
        <v>16</v>
      </c>
      <c r="C16" s="25">
        <v>12040591.34</v>
      </c>
      <c r="D16" s="25">
        <v>1081302.23</v>
      </c>
      <c r="E16" s="25">
        <v>1692938.17</v>
      </c>
      <c r="F16" s="25">
        <v>1203304.13</v>
      </c>
      <c r="G16" s="25">
        <v>217937.76</v>
      </c>
      <c r="H16" s="25">
        <v>0</v>
      </c>
      <c r="I16" s="25">
        <v>0</v>
      </c>
      <c r="J16" s="5">
        <f t="shared" si="1"/>
        <v>16236073.63</v>
      </c>
      <c r="K16" s="25">
        <v>1430271.76</v>
      </c>
      <c r="L16" s="5">
        <f t="shared" si="0"/>
        <v>17666345.39</v>
      </c>
    </row>
    <row r="17" spans="2:12" ht="12.75">
      <c r="B17" s="3" t="s">
        <v>17</v>
      </c>
      <c r="C17" s="25">
        <v>13407586.33</v>
      </c>
      <c r="D17" s="25">
        <v>1729780.62</v>
      </c>
      <c r="E17" s="25">
        <v>1941862.04</v>
      </c>
      <c r="F17" s="25">
        <v>1241985.09</v>
      </c>
      <c r="G17" s="25">
        <v>220423.21</v>
      </c>
      <c r="H17" s="25">
        <v>0</v>
      </c>
      <c r="I17" s="25">
        <v>0</v>
      </c>
      <c r="J17" s="5">
        <f t="shared" si="1"/>
        <v>18541637.29</v>
      </c>
      <c r="K17" s="25">
        <v>1520295.53</v>
      </c>
      <c r="L17" s="5">
        <f t="shared" si="0"/>
        <v>20061932.82</v>
      </c>
    </row>
    <row r="18" spans="2:12" ht="12.75">
      <c r="B18" s="3" t="s">
        <v>18</v>
      </c>
      <c r="C18" s="25">
        <v>13130986.22</v>
      </c>
      <c r="D18" s="25">
        <v>1153960.61</v>
      </c>
      <c r="E18" s="25">
        <v>2315304.85</v>
      </c>
      <c r="F18" s="25">
        <v>1493919.56</v>
      </c>
      <c r="G18" s="25">
        <v>275473.73</v>
      </c>
      <c r="H18" s="25">
        <v>139.13</v>
      </c>
      <c r="I18" s="25">
        <v>0</v>
      </c>
      <c r="J18" s="5">
        <f t="shared" si="1"/>
        <v>18369784.099999998</v>
      </c>
      <c r="K18" s="25">
        <v>1647276.27</v>
      </c>
      <c r="L18" s="5">
        <f t="shared" si="0"/>
        <v>20017060.369999997</v>
      </c>
    </row>
    <row r="19" spans="2:12" ht="12.75">
      <c r="B19" s="3" t="s">
        <v>52</v>
      </c>
      <c r="C19" s="25">
        <v>14305305.03</v>
      </c>
      <c r="D19" s="25">
        <v>1037301.82</v>
      </c>
      <c r="E19" s="25">
        <v>1524386.58</v>
      </c>
      <c r="F19" s="25">
        <v>1222675.81</v>
      </c>
      <c r="G19" s="25">
        <v>223353.95</v>
      </c>
      <c r="H19" s="25">
        <v>0</v>
      </c>
      <c r="I19" s="25">
        <v>6956.48</v>
      </c>
      <c r="J19" s="5">
        <f t="shared" si="1"/>
        <v>18319979.669999998</v>
      </c>
      <c r="K19" s="25">
        <v>1582196.9</v>
      </c>
      <c r="L19" s="5">
        <f t="shared" si="0"/>
        <v>19902176.569999997</v>
      </c>
    </row>
    <row r="20" spans="2:12" ht="12.75">
      <c r="B20" s="3" t="s">
        <v>20</v>
      </c>
      <c r="C20" s="25">
        <v>13616891.74</v>
      </c>
      <c r="D20" s="25">
        <v>1106933.68</v>
      </c>
      <c r="E20" s="25">
        <v>1574062.54</v>
      </c>
      <c r="F20" s="25">
        <v>1425038.2</v>
      </c>
      <c r="G20" s="25">
        <v>261091.44</v>
      </c>
      <c r="H20" s="25">
        <v>0</v>
      </c>
      <c r="I20" s="25">
        <v>0</v>
      </c>
      <c r="J20" s="5">
        <f t="shared" si="1"/>
        <v>17984017.6</v>
      </c>
      <c r="K20" s="25">
        <v>1559506.51</v>
      </c>
      <c r="L20" s="5">
        <f t="shared" si="0"/>
        <v>19543524.110000003</v>
      </c>
    </row>
    <row r="21" spans="2:12" ht="12.75">
      <c r="B21" s="3" t="s">
        <v>21</v>
      </c>
      <c r="C21" s="25">
        <v>14270424.25</v>
      </c>
      <c r="D21" s="25">
        <v>1088050.51</v>
      </c>
      <c r="E21" s="25">
        <v>1442682.26</v>
      </c>
      <c r="F21" s="25">
        <v>1338570.57</v>
      </c>
      <c r="G21" s="25">
        <v>247429.16</v>
      </c>
      <c r="H21" s="25">
        <v>0</v>
      </c>
      <c r="I21" s="25">
        <v>538.04</v>
      </c>
      <c r="J21" s="5">
        <f t="shared" si="1"/>
        <v>18387694.79</v>
      </c>
      <c r="K21" s="25">
        <v>1635338.54</v>
      </c>
      <c r="L21" s="5">
        <f t="shared" si="0"/>
        <v>20023033.33</v>
      </c>
    </row>
    <row r="22" spans="2:12" ht="13.5" thickBot="1">
      <c r="B22" s="3" t="s">
        <v>22</v>
      </c>
      <c r="C22" s="55">
        <v>14544531.63</v>
      </c>
      <c r="D22" s="55">
        <v>1084976.93</v>
      </c>
      <c r="E22" s="55">
        <v>1435387.65</v>
      </c>
      <c r="F22" s="55">
        <v>1288787.41</v>
      </c>
      <c r="G22" s="55">
        <v>235131.19</v>
      </c>
      <c r="H22" s="55">
        <v>0</v>
      </c>
      <c r="I22" s="55">
        <v>538.04</v>
      </c>
      <c r="J22" s="5">
        <f t="shared" si="1"/>
        <v>18589352.85</v>
      </c>
      <c r="K22" s="55">
        <v>1705667.48</v>
      </c>
      <c r="L22" s="6">
        <f t="shared" si="0"/>
        <v>20295020.330000002</v>
      </c>
    </row>
    <row r="23" spans="2:12" ht="14.25" thickBot="1" thickTop="1">
      <c r="B23" s="23" t="s">
        <v>10</v>
      </c>
      <c r="C23" s="17">
        <f aca="true" t="shared" si="2" ref="C23:K23">SUM(C11:C22)</f>
        <v>154357395.90999997</v>
      </c>
      <c r="D23" s="17">
        <f t="shared" si="2"/>
        <v>17647203.07</v>
      </c>
      <c r="E23" s="17">
        <f t="shared" si="2"/>
        <v>21979248.43</v>
      </c>
      <c r="F23" s="17">
        <f t="shared" si="2"/>
        <v>14993018.95</v>
      </c>
      <c r="G23" s="17">
        <f t="shared" si="2"/>
        <v>2723101.5100000002</v>
      </c>
      <c r="H23" s="17">
        <f t="shared" si="2"/>
        <v>5889.8</v>
      </c>
      <c r="I23" s="17">
        <f t="shared" si="2"/>
        <v>25239.760000000002</v>
      </c>
      <c r="J23" s="91">
        <f t="shared" si="2"/>
        <v>211731097.42999995</v>
      </c>
      <c r="K23" s="17">
        <f t="shared" si="2"/>
        <v>18202383.73</v>
      </c>
      <c r="L23" s="92">
        <f>SUM(L11:L22)</f>
        <v>229933481.16</v>
      </c>
    </row>
    <row r="24" spans="2:12" ht="13.5" thickTop="1">
      <c r="B24" s="15" t="s">
        <v>23</v>
      </c>
      <c r="C24" s="62">
        <f aca="true" t="shared" si="3" ref="C24:I24">+C23*100/$L23</f>
        <v>67.13132647375953</v>
      </c>
      <c r="D24" s="62">
        <f t="shared" si="3"/>
        <v>7.674916667625335</v>
      </c>
      <c r="E24" s="62">
        <f t="shared" si="3"/>
        <v>9.558959538696179</v>
      </c>
      <c r="F24" s="62">
        <f t="shared" si="3"/>
        <v>6.520589726368321</v>
      </c>
      <c r="G24" s="62">
        <f t="shared" si="3"/>
        <v>1.1842996923554254</v>
      </c>
      <c r="H24" s="62">
        <f t="shared" si="3"/>
        <v>0.0025615234329016932</v>
      </c>
      <c r="I24" s="62">
        <f t="shared" si="3"/>
        <v>0.010976983374786043</v>
      </c>
      <c r="K24" s="62">
        <f>+K23*100/$L23</f>
        <v>7.916369394387505</v>
      </c>
      <c r="L24" s="49">
        <f>+L23*100/$L23</f>
        <v>100</v>
      </c>
    </row>
    <row r="25" ht="12.75">
      <c r="L25" s="1"/>
    </row>
    <row r="26" ht="13.5" thickBot="1"/>
    <row r="27" spans="2:12" ht="14.25" thickBot="1" thickTop="1">
      <c r="B27" s="72" t="s">
        <v>49</v>
      </c>
      <c r="C27" s="5">
        <f>C23/12</f>
        <v>12863116.32583333</v>
      </c>
      <c r="D27" s="5">
        <f aca="true" t="shared" si="4" ref="D27:I27">D23/12</f>
        <v>1470600.2558333334</v>
      </c>
      <c r="E27" s="5">
        <f t="shared" si="4"/>
        <v>1831604.0358333334</v>
      </c>
      <c r="F27" s="5">
        <f t="shared" si="4"/>
        <v>1249418.2458333333</v>
      </c>
      <c r="G27" s="5">
        <f t="shared" si="4"/>
        <v>226925.12583333335</v>
      </c>
      <c r="H27" s="5">
        <f t="shared" si="4"/>
        <v>490.81666666666666</v>
      </c>
      <c r="I27" s="5">
        <f t="shared" si="4"/>
        <v>2103.3133333333335</v>
      </c>
      <c r="J27" s="89">
        <f>J23/12</f>
        <v>17644258.11916666</v>
      </c>
      <c r="K27" s="79">
        <f>K23/12</f>
        <v>1516865.3108333333</v>
      </c>
      <c r="L27" s="93">
        <f>L23/12</f>
        <v>19161123.43</v>
      </c>
    </row>
    <row r="28" ht="13.5" thickTop="1"/>
    <row r="29" ht="13.5" thickBot="1"/>
    <row r="30" spans="2:9" ht="17.25" thickBot="1" thickTop="1">
      <c r="B30" s="126" t="s">
        <v>102</v>
      </c>
      <c r="C30" s="126"/>
      <c r="D30" s="126"/>
      <c r="E30" s="126"/>
      <c r="F30" s="138">
        <v>229933481.16</v>
      </c>
      <c r="G30" s="139"/>
      <c r="I30" s="1"/>
    </row>
    <row r="31" ht="13.5" thickTop="1"/>
    <row r="61" ht="13.5" thickBot="1"/>
    <row r="62" ht="13.5" thickTop="1">
      <c r="C62" s="106" t="s">
        <v>53</v>
      </c>
    </row>
    <row r="63" spans="2:4" ht="13.5" thickBot="1">
      <c r="B63" s="45" t="s">
        <v>3</v>
      </c>
      <c r="C63" s="107">
        <v>2006</v>
      </c>
      <c r="D63" s="63" t="s">
        <v>23</v>
      </c>
    </row>
    <row r="64" spans="2:4" ht="13.5" thickTop="1">
      <c r="B64" s="95" t="s">
        <v>11</v>
      </c>
      <c r="C64" s="74">
        <v>16525382.86</v>
      </c>
      <c r="D64" s="64">
        <f>C64*100/C76</f>
        <v>7.187027646704813</v>
      </c>
    </row>
    <row r="65" spans="2:4" ht="12.75">
      <c r="B65" s="95" t="s">
        <v>12</v>
      </c>
      <c r="C65" s="32">
        <v>19837070.81</v>
      </c>
      <c r="D65" s="64">
        <f>C65*100/C76</f>
        <v>8.627308519804608</v>
      </c>
    </row>
    <row r="66" spans="2:4" ht="12.75">
      <c r="B66" s="95" t="s">
        <v>13</v>
      </c>
      <c r="C66" s="32">
        <v>20844125.78</v>
      </c>
      <c r="D66" s="64">
        <f>C66*100/C76</f>
        <v>9.065285175017877</v>
      </c>
    </row>
    <row r="67" spans="2:4" ht="12.75">
      <c r="B67" s="95" t="s">
        <v>14</v>
      </c>
      <c r="C67" s="32">
        <v>17361855.57</v>
      </c>
      <c r="D67" s="64">
        <f>C67*100/C76</f>
        <v>7.550816645931914</v>
      </c>
    </row>
    <row r="68" spans="2:4" ht="12.75">
      <c r="B68" s="95" t="s">
        <v>15</v>
      </c>
      <c r="C68" s="32">
        <v>17855953.22</v>
      </c>
      <c r="D68" s="64">
        <f>C68*100/C76</f>
        <v>7.765703859184769</v>
      </c>
    </row>
    <row r="69" spans="2:4" ht="12.75">
      <c r="B69" s="95" t="s">
        <v>16</v>
      </c>
      <c r="C69" s="32">
        <v>17666345.39</v>
      </c>
      <c r="D69" s="64">
        <f>C69*100/C76</f>
        <v>7.68324182318921</v>
      </c>
    </row>
    <row r="70" spans="2:4" ht="12.75">
      <c r="B70" s="95" t="s">
        <v>17</v>
      </c>
      <c r="C70" s="32">
        <v>20061932.82</v>
      </c>
      <c r="D70" s="64">
        <f>C70*100/C76</f>
        <v>8.725102894449652</v>
      </c>
    </row>
    <row r="71" spans="2:4" ht="12.75">
      <c r="B71" s="95" t="s">
        <v>18</v>
      </c>
      <c r="C71" s="32">
        <v>20017060.37</v>
      </c>
      <c r="D71" s="64">
        <f>C71*100/C76</f>
        <v>8.705587489483998</v>
      </c>
    </row>
    <row r="72" spans="2:4" ht="12.75">
      <c r="B72" s="95" t="s">
        <v>19</v>
      </c>
      <c r="C72" s="32">
        <v>19902176.57</v>
      </c>
      <c r="D72" s="64">
        <f>C72*100/C76</f>
        <v>8.655623561038075</v>
      </c>
    </row>
    <row r="73" spans="2:4" ht="12.75">
      <c r="B73" s="95" t="s">
        <v>20</v>
      </c>
      <c r="C73" s="32">
        <v>19543524.11</v>
      </c>
      <c r="D73" s="64">
        <f>C73*100/C76</f>
        <v>8.499642597243406</v>
      </c>
    </row>
    <row r="74" spans="2:4" ht="12.75">
      <c r="B74" s="95" t="s">
        <v>21</v>
      </c>
      <c r="C74" s="32">
        <v>20023033.33</v>
      </c>
      <c r="D74" s="64">
        <f>C74*100/C76</f>
        <v>8.708185179898575</v>
      </c>
    </row>
    <row r="75" spans="2:4" ht="13.5" thickBot="1">
      <c r="B75" s="95" t="s">
        <v>22</v>
      </c>
      <c r="C75" s="67">
        <v>20295020.33</v>
      </c>
      <c r="D75" s="64">
        <f>C75*100/C76</f>
        <v>8.826474608053118</v>
      </c>
    </row>
    <row r="76" spans="2:4" ht="14.25" thickBot="1" thickTop="1">
      <c r="B76" s="65" t="s">
        <v>44</v>
      </c>
      <c r="C76" s="89">
        <f>SUM(C64:C75)</f>
        <v>229933481.15999997</v>
      </c>
      <c r="D76" s="58">
        <f>C76*100/C76</f>
        <v>100</v>
      </c>
    </row>
    <row r="77" spans="2:3" ht="13.5" thickTop="1">
      <c r="B77" s="140" t="s">
        <v>49</v>
      </c>
      <c r="C77" s="113">
        <f>C76/12</f>
        <v>19161123.429999996</v>
      </c>
    </row>
  </sheetData>
  <mergeCells count="6">
    <mergeCell ref="B30:E30"/>
    <mergeCell ref="F30:G30"/>
    <mergeCell ref="B3:D3"/>
    <mergeCell ref="B4:D4"/>
    <mergeCell ref="B5:D5"/>
    <mergeCell ref="E8:H8"/>
  </mergeCells>
  <printOptions/>
  <pageMargins left="0.3937007874015748" right="0.75" top="1.5748031496062993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3"/>
  <sheetViews>
    <sheetView workbookViewId="0" topLeftCell="B18">
      <selection activeCell="E42" sqref="E42"/>
    </sheetView>
  </sheetViews>
  <sheetFormatPr defaultColWidth="11.421875" defaultRowHeight="12.75"/>
  <cols>
    <col min="1" max="1" width="30.28125" style="0" customWidth="1"/>
    <col min="2" max="2" width="18.28125" style="0" customWidth="1"/>
    <col min="3" max="3" width="16.140625" style="0" customWidth="1"/>
    <col min="4" max="4" width="15.140625" style="0" customWidth="1"/>
    <col min="5" max="5" width="14.8515625" style="0" customWidth="1"/>
    <col min="6" max="6" width="16.421875" style="0" customWidth="1"/>
    <col min="7" max="7" width="13.28125" style="0" customWidth="1"/>
    <col min="8" max="8" width="12.8515625" style="0" customWidth="1"/>
    <col min="9" max="9" width="12.00390625" style="0" customWidth="1"/>
    <col min="10" max="10" width="12.8515625" style="0" customWidth="1"/>
    <col min="11" max="11" width="14.140625" style="0" customWidth="1"/>
  </cols>
  <sheetData>
    <row r="4" ht="12.75">
      <c r="C4" s="66"/>
    </row>
    <row r="5" ht="13.5" thickBot="1"/>
    <row r="6" ht="13.5" thickTop="1">
      <c r="A6" s="28" t="s">
        <v>0</v>
      </c>
    </row>
    <row r="7" ht="12.75">
      <c r="A7" s="50" t="s">
        <v>1</v>
      </c>
    </row>
    <row r="8" ht="13.5" thickBot="1">
      <c r="A8" s="51" t="s">
        <v>39</v>
      </c>
    </row>
    <row r="9" ht="13.5" thickTop="1"/>
    <row r="10" spans="1:6" ht="15.75">
      <c r="A10" s="126" t="s">
        <v>62</v>
      </c>
      <c r="B10" s="126"/>
      <c r="C10" s="126"/>
      <c r="D10" s="126"/>
      <c r="E10" s="126"/>
      <c r="F10" s="126"/>
    </row>
    <row r="11" spans="1:6" ht="15">
      <c r="A11" s="127" t="s">
        <v>65</v>
      </c>
      <c r="B11" s="127"/>
      <c r="C11" s="127"/>
      <c r="D11" s="127"/>
      <c r="E11" s="127"/>
      <c r="F11" s="127"/>
    </row>
    <row r="13" spans="1:7" ht="12.75">
      <c r="A13" s="11" t="s">
        <v>63</v>
      </c>
      <c r="G13" t="s">
        <v>45</v>
      </c>
    </row>
    <row r="14" ht="13.5" thickBot="1"/>
    <row r="15" spans="1:8" ht="13.5" thickTop="1">
      <c r="A15" s="18"/>
      <c r="B15" s="96" t="s">
        <v>24</v>
      </c>
      <c r="C15" s="75" t="s">
        <v>24</v>
      </c>
      <c r="D15" s="76" t="s">
        <v>31</v>
      </c>
      <c r="E15" s="102" t="s">
        <v>25</v>
      </c>
      <c r="F15" s="75" t="s">
        <v>24</v>
      </c>
      <c r="G15" s="76" t="s">
        <v>31</v>
      </c>
      <c r="H15" s="103" t="s">
        <v>25</v>
      </c>
    </row>
    <row r="16" spans="1:8" ht="12.75">
      <c r="A16" s="19" t="s">
        <v>26</v>
      </c>
      <c r="B16" s="97"/>
      <c r="C16" s="111" t="s">
        <v>64</v>
      </c>
      <c r="D16" s="77" t="s">
        <v>59</v>
      </c>
      <c r="E16" s="87" t="s">
        <v>27</v>
      </c>
      <c r="F16" s="111" t="s">
        <v>67</v>
      </c>
      <c r="G16" s="77" t="s">
        <v>59</v>
      </c>
      <c r="H16" s="104" t="s">
        <v>28</v>
      </c>
    </row>
    <row r="17" spans="1:8" ht="13.5" thickBot="1">
      <c r="A17" s="18"/>
      <c r="B17" s="97" t="s">
        <v>66</v>
      </c>
      <c r="C17" s="78"/>
      <c r="D17" s="51" t="s">
        <v>60</v>
      </c>
      <c r="E17" s="88" t="s">
        <v>29</v>
      </c>
      <c r="F17" s="78"/>
      <c r="G17" s="51" t="s">
        <v>61</v>
      </c>
      <c r="H17" s="105" t="s">
        <v>29</v>
      </c>
    </row>
    <row r="18" spans="1:8" ht="15.75" thickTop="1">
      <c r="A18" s="21" t="s">
        <v>4</v>
      </c>
      <c r="B18" s="82">
        <v>14544531.63</v>
      </c>
      <c r="C18" s="5">
        <v>14270424.25</v>
      </c>
      <c r="D18" s="31">
        <f>+B18-C18</f>
        <v>274107.3800000008</v>
      </c>
      <c r="E18" s="31">
        <f>+B18*100/C18-100</f>
        <v>1.9208075050747055</v>
      </c>
      <c r="F18" s="5">
        <v>11219904.6</v>
      </c>
      <c r="G18" s="59">
        <f>+B18-F18</f>
        <v>3324627.030000001</v>
      </c>
      <c r="H18" s="112">
        <f>+B18*100/F18-100</f>
        <v>29.631508898925944</v>
      </c>
    </row>
    <row r="19" spans="1:8" ht="15">
      <c r="A19" s="7"/>
      <c r="B19" s="83"/>
      <c r="C19" s="108"/>
      <c r="D19" s="69"/>
      <c r="E19" s="69"/>
      <c r="F19" s="108"/>
      <c r="G19" s="69"/>
      <c r="H19" s="69"/>
    </row>
    <row r="20" spans="1:8" ht="15">
      <c r="A20" s="24" t="s">
        <v>35</v>
      </c>
      <c r="B20" s="83">
        <v>5647358.25</v>
      </c>
      <c r="C20" s="108">
        <v>5108621.07</v>
      </c>
      <c r="D20" s="31">
        <f>+B20-C20</f>
        <v>538737.1799999997</v>
      </c>
      <c r="E20" s="31">
        <f>+B20*100/C20-100</f>
        <v>10.545647692754002</v>
      </c>
      <c r="F20" s="108">
        <v>4589407.01</v>
      </c>
      <c r="G20" s="59">
        <f>+B20-F20</f>
        <v>1057951.2400000002</v>
      </c>
      <c r="H20" s="59">
        <f>+B20*100/F20-100</f>
        <v>23.052024753847235</v>
      </c>
    </row>
    <row r="21" spans="1:8" ht="15">
      <c r="A21" s="24" t="s">
        <v>34</v>
      </c>
      <c r="B21" s="83">
        <v>8897173.38</v>
      </c>
      <c r="C21" s="108">
        <v>9161803.18</v>
      </c>
      <c r="D21" s="59">
        <f>+B21-C21</f>
        <v>-264629.7999999989</v>
      </c>
      <c r="E21" s="59">
        <f>+B21*100/C21-100</f>
        <v>-2.88840302286431</v>
      </c>
      <c r="F21" s="108">
        <v>6630497.59</v>
      </c>
      <c r="G21" s="59">
        <f>+B21-F21</f>
        <v>2266675.790000001</v>
      </c>
      <c r="H21" s="59">
        <f>+B21*100/F21-100</f>
        <v>34.185606121304716</v>
      </c>
    </row>
    <row r="22" spans="1:8" ht="15">
      <c r="A22" s="7"/>
      <c r="B22" s="83"/>
      <c r="C22" s="108"/>
      <c r="D22" s="69"/>
      <c r="E22" s="69"/>
      <c r="F22" s="108"/>
      <c r="G22" s="69"/>
      <c r="H22" s="69"/>
    </row>
    <row r="23" spans="1:8" ht="15">
      <c r="A23" s="21" t="s">
        <v>5</v>
      </c>
      <c r="B23" s="82">
        <v>1084976.93</v>
      </c>
      <c r="C23" s="5">
        <v>1088050.51</v>
      </c>
      <c r="D23" s="59">
        <f>+B23-C23</f>
        <v>-3073.5800000000745</v>
      </c>
      <c r="E23" s="59">
        <f>+B23*100/C23-100</f>
        <v>-0.28248504750023073</v>
      </c>
      <c r="F23" s="5">
        <v>1092707.77</v>
      </c>
      <c r="G23" s="31">
        <f>+B23-F23</f>
        <v>-7730.840000000084</v>
      </c>
      <c r="H23" s="31">
        <f>+B23*100/F23-100</f>
        <v>-0.7074938251789007</v>
      </c>
    </row>
    <row r="24" spans="1:8" ht="15">
      <c r="A24" s="7"/>
      <c r="B24" s="83"/>
      <c r="C24" s="108"/>
      <c r="D24" s="69"/>
      <c r="E24" s="69"/>
      <c r="F24" s="108"/>
      <c r="G24" s="69"/>
      <c r="H24" s="69"/>
    </row>
    <row r="25" spans="1:8" ht="15">
      <c r="A25" s="21" t="s">
        <v>6</v>
      </c>
      <c r="B25" s="82">
        <v>1435387.65</v>
      </c>
      <c r="C25" s="5">
        <v>1442682.26</v>
      </c>
      <c r="D25" s="59">
        <f>+B25-C25</f>
        <v>-7294.610000000102</v>
      </c>
      <c r="E25" s="59">
        <f>+B25*100/C25-100</f>
        <v>-0.5056283148584697</v>
      </c>
      <c r="F25" s="5">
        <v>1197736.63</v>
      </c>
      <c r="G25" s="59">
        <f>+B25-F25</f>
        <v>237651.02000000002</v>
      </c>
      <c r="H25" s="59">
        <f>+B25*100/F25-100</f>
        <v>19.841675878277186</v>
      </c>
    </row>
    <row r="26" spans="1:8" ht="15">
      <c r="A26" s="7"/>
      <c r="B26" s="83"/>
      <c r="C26" s="108"/>
      <c r="D26" s="70"/>
      <c r="E26" s="70"/>
      <c r="F26" s="108"/>
      <c r="G26" s="69"/>
      <c r="H26" s="69"/>
    </row>
    <row r="27" spans="1:8" ht="15">
      <c r="A27" s="21" t="s">
        <v>7</v>
      </c>
      <c r="B27" s="82">
        <v>1288787.41</v>
      </c>
      <c r="C27" s="5">
        <v>1338570.57</v>
      </c>
      <c r="D27" s="59">
        <f>+B27-C27</f>
        <v>-49783.16000000015</v>
      </c>
      <c r="E27" s="59">
        <f>+B27*100/C27-100</f>
        <v>-3.719128532760152</v>
      </c>
      <c r="F27" s="5">
        <v>1163257.21</v>
      </c>
      <c r="G27" s="59">
        <f>+B27-F27</f>
        <v>125530.19999999995</v>
      </c>
      <c r="H27" s="59">
        <f>+B27*100/F27-100</f>
        <v>10.791267736909177</v>
      </c>
    </row>
    <row r="28" spans="1:8" ht="15">
      <c r="A28" s="7"/>
      <c r="B28" s="83"/>
      <c r="C28" s="108"/>
      <c r="D28" s="70"/>
      <c r="E28" s="70"/>
      <c r="F28" s="108"/>
      <c r="G28" s="69"/>
      <c r="H28" s="69"/>
    </row>
    <row r="29" spans="1:8" ht="15">
      <c r="A29" s="21" t="s">
        <v>55</v>
      </c>
      <c r="B29" s="82">
        <v>235131.19</v>
      </c>
      <c r="C29" s="5">
        <v>247429.16</v>
      </c>
      <c r="D29" s="59">
        <f>+B29-C29</f>
        <v>-12297.970000000001</v>
      </c>
      <c r="E29" s="59">
        <f>+B29*100/C29-100</f>
        <v>-4.970299377809795</v>
      </c>
      <c r="F29" s="5">
        <v>208730.9</v>
      </c>
      <c r="G29" s="59">
        <f>+B29-F29</f>
        <v>26400.290000000008</v>
      </c>
      <c r="H29" s="59">
        <f>+B29*100/F29-100</f>
        <v>12.64800276336662</v>
      </c>
    </row>
    <row r="30" spans="1:8" ht="15">
      <c r="A30" s="7"/>
      <c r="B30" s="83"/>
      <c r="C30" s="108"/>
      <c r="D30" s="70"/>
      <c r="E30" s="70"/>
      <c r="F30" s="108"/>
      <c r="G30" s="69"/>
      <c r="H30" s="69"/>
    </row>
    <row r="31" spans="1:8" ht="15">
      <c r="A31" s="21" t="s">
        <v>8</v>
      </c>
      <c r="B31" s="82">
        <v>0</v>
      </c>
      <c r="C31" s="5">
        <v>0</v>
      </c>
      <c r="D31" s="31">
        <f>+B31-C31</f>
        <v>0</v>
      </c>
      <c r="E31" s="59">
        <v>0</v>
      </c>
      <c r="F31" s="5">
        <v>2506.8</v>
      </c>
      <c r="G31" s="31">
        <f>+B31-F31</f>
        <v>-2506.8</v>
      </c>
      <c r="H31" s="31">
        <f>+B31*100/F31-100</f>
        <v>-100</v>
      </c>
    </row>
    <row r="32" spans="2:6" ht="15">
      <c r="B32" s="83"/>
      <c r="C32" s="108"/>
      <c r="F32" s="108"/>
    </row>
    <row r="33" spans="1:8" ht="15">
      <c r="A33" s="21" t="s">
        <v>56</v>
      </c>
      <c r="B33" s="82">
        <v>538.04</v>
      </c>
      <c r="C33" s="5">
        <v>538.04</v>
      </c>
      <c r="D33" s="31">
        <f>+B33-C33</f>
        <v>0</v>
      </c>
      <c r="E33" s="59">
        <f>+B33*100/C33-100</f>
        <v>0</v>
      </c>
      <c r="F33" s="5">
        <v>0</v>
      </c>
      <c r="G33" s="31">
        <f>+B33-F33</f>
        <v>538.04</v>
      </c>
      <c r="H33" s="59">
        <v>100</v>
      </c>
    </row>
    <row r="34" spans="2:6" ht="15.75" thickBot="1">
      <c r="B34" s="84"/>
      <c r="F34" s="8"/>
    </row>
    <row r="35" spans="1:8" ht="16.5" thickBot="1" thickTop="1">
      <c r="A35" s="81" t="s">
        <v>36</v>
      </c>
      <c r="B35" s="98">
        <f>SUM(B20:B34)</f>
        <v>18589352.85</v>
      </c>
      <c r="C35" s="30">
        <f>SUM(C20:C34)</f>
        <v>18387694.79</v>
      </c>
      <c r="D35" s="30">
        <f>+B35-C35</f>
        <v>201658.06000000238</v>
      </c>
      <c r="E35" s="31">
        <f>+B35*100/C35-100</f>
        <v>1.0967011488012872</v>
      </c>
      <c r="F35" s="52">
        <f>SUM(F20:F34)</f>
        <v>14884843.910000002</v>
      </c>
      <c r="G35" s="80">
        <f>+B35-F35</f>
        <v>3704508.9399999995</v>
      </c>
      <c r="H35" s="109">
        <f>+B35*100/F35-100</f>
        <v>24.88779165168954</v>
      </c>
    </row>
    <row r="36" spans="2:6" ht="15" thickTop="1">
      <c r="B36" s="85"/>
      <c r="C36" s="1"/>
      <c r="F36" s="1"/>
    </row>
    <row r="37" spans="1:8" ht="15">
      <c r="A37" s="21" t="s">
        <v>9</v>
      </c>
      <c r="B37" s="99">
        <v>1705667.48</v>
      </c>
      <c r="C37" s="31">
        <v>1635338.54</v>
      </c>
      <c r="D37" s="112">
        <f>+B37-C37</f>
        <v>70328.93999999994</v>
      </c>
      <c r="E37" s="112">
        <f>+B37*100/C37-100</f>
        <v>4.30057375153649</v>
      </c>
      <c r="F37" s="4">
        <f>1234959.67+128671.68</f>
        <v>1363631.3499999999</v>
      </c>
      <c r="G37" s="59">
        <f>+B37-F37</f>
        <v>342036.1300000001</v>
      </c>
      <c r="H37" s="59">
        <f>+B37*100/F37-100</f>
        <v>25.082741754213856</v>
      </c>
    </row>
    <row r="38" ht="15" thickBot="1">
      <c r="B38" s="86"/>
    </row>
    <row r="39" spans="1:8" ht="16.5" thickBot="1" thickTop="1">
      <c r="A39" s="81" t="s">
        <v>30</v>
      </c>
      <c r="B39" s="98">
        <f>+B35+B37</f>
        <v>20295020.330000002</v>
      </c>
      <c r="C39" s="52">
        <f>+C35+C37</f>
        <v>20023033.33</v>
      </c>
      <c r="D39" s="30">
        <f>+B39-C39</f>
        <v>271987.0000000037</v>
      </c>
      <c r="E39" s="31">
        <f>+B39*100/C39-100</f>
        <v>1.3583706100738198</v>
      </c>
      <c r="F39" s="52">
        <f>+F35+F37</f>
        <v>16248475.260000002</v>
      </c>
      <c r="G39" s="80">
        <f>+B39-F39</f>
        <v>4046545.0700000003</v>
      </c>
      <c r="H39" s="109">
        <f>+B39*100/F39-100</f>
        <v>24.904152575852223</v>
      </c>
    </row>
    <row r="40" ht="13.5" thickTop="1"/>
    <row r="41" spans="1:4" ht="13.5" thickBot="1">
      <c r="A41" s="8" t="s">
        <v>43</v>
      </c>
      <c r="B41" s="101" t="s">
        <v>41</v>
      </c>
      <c r="C41" s="101" t="s">
        <v>42</v>
      </c>
      <c r="D41" s="26" t="s">
        <v>10</v>
      </c>
    </row>
    <row r="42" spans="1:4" ht="14.25" thickBot="1" thickTop="1">
      <c r="A42" s="27"/>
      <c r="B42" s="25">
        <v>1551658.58</v>
      </c>
      <c r="C42" s="25">
        <v>154008.9</v>
      </c>
      <c r="D42" s="100">
        <f>SUM(B42:C42)</f>
        <v>1705667.48</v>
      </c>
    </row>
    <row r="43" spans="1:4" ht="13.5" thickTop="1">
      <c r="A43" s="12" t="s">
        <v>50</v>
      </c>
      <c r="B43" s="60">
        <f>B42*100/D42</f>
        <v>90.97075474523322</v>
      </c>
      <c r="C43" s="60">
        <f>C42*100/D42</f>
        <v>9.029245254766773</v>
      </c>
      <c r="D43" s="60">
        <f>D42*100/D42</f>
        <v>100</v>
      </c>
    </row>
  </sheetData>
  <mergeCells count="2">
    <mergeCell ref="A10:F10"/>
    <mergeCell ref="A11:F11"/>
  </mergeCells>
  <printOptions/>
  <pageMargins left="0.5905511811023623" right="0.75" top="0.3937007874015748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47"/>
  <sheetViews>
    <sheetView tabSelected="1" workbookViewId="0" topLeftCell="D24">
      <selection activeCell="H48" sqref="H48"/>
    </sheetView>
  </sheetViews>
  <sheetFormatPr defaultColWidth="11.421875" defaultRowHeight="12.75"/>
  <cols>
    <col min="1" max="1" width="6.8515625" style="0" customWidth="1"/>
    <col min="2" max="2" width="10.28125" style="0" customWidth="1"/>
    <col min="5" max="5" width="14.421875" style="0" customWidth="1"/>
    <col min="7" max="7" width="11.00390625" style="0" customWidth="1"/>
    <col min="9" max="9" width="12.421875" style="0" customWidth="1"/>
  </cols>
  <sheetData>
    <row r="2" ht="13.5" thickBot="1"/>
    <row r="3" spans="2:4" ht="13.5" thickTop="1">
      <c r="B3" s="114" t="s">
        <v>0</v>
      </c>
      <c r="C3" s="115"/>
      <c r="D3" s="116"/>
    </row>
    <row r="4" spans="2:4" ht="12.75">
      <c r="B4" s="117" t="s">
        <v>48</v>
      </c>
      <c r="C4" s="118"/>
      <c r="D4" s="119"/>
    </row>
    <row r="5" spans="2:4" ht="13.5" thickBot="1">
      <c r="B5" s="120" t="s">
        <v>39</v>
      </c>
      <c r="C5" s="121"/>
      <c r="D5" s="122"/>
    </row>
    <row r="6" ht="13.5" thickTop="1">
      <c r="E6" s="2"/>
    </row>
    <row r="7" ht="12.75">
      <c r="E7" s="2"/>
    </row>
    <row r="8" spans="4:7" ht="12.75">
      <c r="D8" s="130" t="s">
        <v>68</v>
      </c>
      <c r="E8" s="130"/>
      <c r="F8" s="130"/>
      <c r="G8" s="130"/>
    </row>
    <row r="10" spans="4:7" ht="12.75">
      <c r="D10" s="130" t="s">
        <v>46</v>
      </c>
      <c r="E10" s="130"/>
      <c r="F10" s="130"/>
      <c r="G10" s="130"/>
    </row>
    <row r="12" ht="13.5" thickBot="1"/>
    <row r="13" spans="4:10" ht="14.25" thickBot="1" thickTop="1">
      <c r="D13" s="29" t="s">
        <v>69</v>
      </c>
      <c r="E13" s="61" t="s">
        <v>24</v>
      </c>
      <c r="F13" s="42"/>
      <c r="H13" s="131" t="s">
        <v>32</v>
      </c>
      <c r="I13" s="132"/>
      <c r="J13" s="12" t="s">
        <v>23</v>
      </c>
    </row>
    <row r="14" spans="4:10" ht="13.5" thickTop="1">
      <c r="D14" s="41">
        <v>1992</v>
      </c>
      <c r="E14" s="34">
        <v>6906393.86</v>
      </c>
      <c r="F14" s="8"/>
      <c r="H14" s="35" t="s">
        <v>70</v>
      </c>
      <c r="I14" s="36"/>
      <c r="J14" s="37">
        <f>E$28*100/E14-100</f>
        <v>193.85842657400946</v>
      </c>
    </row>
    <row r="15" spans="4:10" ht="12.75">
      <c r="D15" s="41">
        <v>1993</v>
      </c>
      <c r="E15" s="34">
        <v>5770978.05</v>
      </c>
      <c r="F15" s="42"/>
      <c r="H15" s="35" t="s">
        <v>71</v>
      </c>
      <c r="I15" s="36"/>
      <c r="J15" s="43">
        <f>E$28*100/E15-100</f>
        <v>251.67384374300292</v>
      </c>
    </row>
    <row r="16" spans="4:10" ht="12.75">
      <c r="D16" s="41">
        <v>1994</v>
      </c>
      <c r="E16" s="34">
        <v>4911456.03</v>
      </c>
      <c r="H16" s="35" t="s">
        <v>72</v>
      </c>
      <c r="I16" s="36"/>
      <c r="J16" s="43">
        <f aca="true" t="shared" si="0" ref="J16:J27">E$28*100/E16-100</f>
        <v>313.2179990217686</v>
      </c>
    </row>
    <row r="17" spans="4:10" ht="12.75">
      <c r="D17" s="44">
        <v>1995</v>
      </c>
      <c r="E17" s="16">
        <v>6770732.27</v>
      </c>
      <c r="H17" s="35" t="s">
        <v>73</v>
      </c>
      <c r="I17" s="36"/>
      <c r="J17" s="43">
        <f t="shared" si="0"/>
        <v>199.74631281647174</v>
      </c>
    </row>
    <row r="18" spans="4:10" ht="12.75">
      <c r="D18" s="44">
        <v>1996</v>
      </c>
      <c r="E18" s="16">
        <v>6260589.9</v>
      </c>
      <c r="H18" s="35" t="s">
        <v>74</v>
      </c>
      <c r="I18" s="36"/>
      <c r="J18" s="43">
        <f t="shared" si="0"/>
        <v>224.17105503109212</v>
      </c>
    </row>
    <row r="19" spans="4:10" ht="12.75">
      <c r="D19" s="44">
        <v>1997</v>
      </c>
      <c r="E19" s="16">
        <v>9263232.47</v>
      </c>
      <c r="H19" s="35" t="s">
        <v>75</v>
      </c>
      <c r="I19" s="36"/>
      <c r="J19" s="43">
        <f t="shared" si="0"/>
        <v>119.09220561750618</v>
      </c>
    </row>
    <row r="20" spans="4:10" ht="12.75">
      <c r="D20" s="44">
        <v>1998</v>
      </c>
      <c r="E20" s="16">
        <v>7845939.9</v>
      </c>
      <c r="H20" s="35" t="s">
        <v>76</v>
      </c>
      <c r="I20" s="36"/>
      <c r="J20" s="43">
        <f t="shared" si="0"/>
        <v>158.66907711082513</v>
      </c>
    </row>
    <row r="21" spans="4:10" ht="12.75">
      <c r="D21" s="44">
        <v>1999</v>
      </c>
      <c r="E21" s="16">
        <v>7494599.67</v>
      </c>
      <c r="H21" s="35" t="s">
        <v>77</v>
      </c>
      <c r="I21" s="36"/>
      <c r="J21" s="43">
        <f t="shared" si="0"/>
        <v>170.79525556566517</v>
      </c>
    </row>
    <row r="22" spans="3:10" ht="12.75">
      <c r="C22" s="9"/>
      <c r="D22" s="44">
        <v>2000</v>
      </c>
      <c r="E22" s="16">
        <v>8683408.19</v>
      </c>
      <c r="F22" s="10"/>
      <c r="G22" s="10"/>
      <c r="H22" s="35" t="s">
        <v>78</v>
      </c>
      <c r="I22" s="36"/>
      <c r="J22" s="43">
        <f t="shared" si="0"/>
        <v>133.72182771935312</v>
      </c>
    </row>
    <row r="23" spans="4:10" ht="12.75">
      <c r="D23" s="44">
        <v>2001</v>
      </c>
      <c r="E23" s="16">
        <v>4055297.81</v>
      </c>
      <c r="H23" s="35" t="s">
        <v>79</v>
      </c>
      <c r="I23" s="36"/>
      <c r="J23" s="43">
        <f t="shared" si="0"/>
        <v>400.45696471303046</v>
      </c>
    </row>
    <row r="24" spans="4:10" ht="12.75">
      <c r="D24" s="44">
        <v>2002</v>
      </c>
      <c r="E24" s="56">
        <v>6790568.97</v>
      </c>
      <c r="H24" s="35" t="s">
        <v>80</v>
      </c>
      <c r="I24" s="36"/>
      <c r="J24" s="43">
        <f t="shared" si="0"/>
        <v>198.87068991804966</v>
      </c>
    </row>
    <row r="25" spans="4:10" ht="12.75">
      <c r="D25" s="44">
        <v>2003</v>
      </c>
      <c r="E25" s="56">
        <v>8718941.35</v>
      </c>
      <c r="H25" s="35" t="s">
        <v>81</v>
      </c>
      <c r="I25" s="36"/>
      <c r="J25" s="43">
        <f t="shared" si="0"/>
        <v>132.76931814663484</v>
      </c>
    </row>
    <row r="26" spans="3:12" ht="12.75">
      <c r="C26" s="20"/>
      <c r="D26" s="44">
        <v>2004</v>
      </c>
      <c r="E26" s="56">
        <v>13703705.86</v>
      </c>
      <c r="H26" s="35" t="s">
        <v>82</v>
      </c>
      <c r="I26" s="36"/>
      <c r="J26" s="43">
        <f t="shared" si="0"/>
        <v>48.09877369916052</v>
      </c>
      <c r="L26" s="20"/>
    </row>
    <row r="27" spans="4:10" ht="13.5" thickBot="1">
      <c r="D27" s="44">
        <v>2005</v>
      </c>
      <c r="E27" s="73">
        <v>16248475.26</v>
      </c>
      <c r="H27" s="35" t="s">
        <v>83</v>
      </c>
      <c r="I27" s="36"/>
      <c r="J27" s="110">
        <f t="shared" si="0"/>
        <v>24.90415257585221</v>
      </c>
    </row>
    <row r="28" spans="4:10" ht="14.25" thickBot="1" thickTop="1">
      <c r="D28" s="68">
        <v>2006</v>
      </c>
      <c r="E28" s="13">
        <v>20295020.33</v>
      </c>
      <c r="H28" s="128" t="s">
        <v>84</v>
      </c>
      <c r="I28" s="129"/>
      <c r="J28" s="14" t="s">
        <v>33</v>
      </c>
    </row>
    <row r="47" spans="3:12" ht="12.75">
      <c r="C47" s="20"/>
      <c r="L47" s="20"/>
    </row>
  </sheetData>
  <mergeCells count="7">
    <mergeCell ref="H28:I28"/>
    <mergeCell ref="D10:G10"/>
    <mergeCell ref="H13:I13"/>
    <mergeCell ref="B3:D3"/>
    <mergeCell ref="D8:G8"/>
    <mergeCell ref="B4:D4"/>
    <mergeCell ref="B5:D5"/>
  </mergeCells>
  <printOptions/>
  <pageMargins left="0.3937007874015748" right="0.75" top="1.5748031496062993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C17">
      <selection activeCell="E21" sqref="E21"/>
    </sheetView>
  </sheetViews>
  <sheetFormatPr defaultColWidth="11.421875" defaultRowHeight="12.75"/>
  <cols>
    <col min="1" max="1" width="5.7109375" style="0" customWidth="1"/>
    <col min="2" max="2" width="10.28125" style="0" customWidth="1"/>
    <col min="3" max="3" width="12.57421875" style="0" customWidth="1"/>
    <col min="4" max="4" width="15.00390625" style="0" customWidth="1"/>
    <col min="5" max="5" width="14.28125" style="0" customWidth="1"/>
    <col min="8" max="8" width="15.421875" style="0" customWidth="1"/>
    <col min="9" max="9" width="10.00390625" style="0" customWidth="1"/>
    <col min="10" max="10" width="12.140625" style="0" customWidth="1"/>
  </cols>
  <sheetData>
    <row r="2" ht="13.5" thickBot="1"/>
    <row r="3" spans="2:5" ht="13.5" thickTop="1">
      <c r="B3" s="114" t="s">
        <v>0</v>
      </c>
      <c r="C3" s="115"/>
      <c r="D3" s="116"/>
      <c r="E3" s="2"/>
    </row>
    <row r="4" spans="2:5" ht="12.75">
      <c r="B4" s="117" t="s">
        <v>47</v>
      </c>
      <c r="C4" s="118"/>
      <c r="D4" s="119"/>
      <c r="E4" s="2"/>
    </row>
    <row r="5" spans="2:5" ht="13.5" thickBot="1">
      <c r="B5" s="120" t="s">
        <v>39</v>
      </c>
      <c r="C5" s="121"/>
      <c r="D5" s="122"/>
      <c r="E5" s="2"/>
    </row>
    <row r="6" ht="13.5" thickTop="1"/>
    <row r="8" spans="4:8" ht="12.75">
      <c r="D8" s="135" t="s">
        <v>85</v>
      </c>
      <c r="E8" s="136"/>
      <c r="F8" s="136"/>
      <c r="G8" s="136"/>
      <c r="H8" s="137"/>
    </row>
    <row r="10" spans="4:8" ht="12.75">
      <c r="D10" s="130" t="s">
        <v>51</v>
      </c>
      <c r="E10" s="130"/>
      <c r="F10" s="130"/>
      <c r="G10" s="130"/>
      <c r="H10" s="130"/>
    </row>
    <row r="11" spans="4:6" ht="13.5" thickBot="1">
      <c r="D11" s="8"/>
      <c r="E11" s="8"/>
      <c r="F11" s="8"/>
    </row>
    <row r="12" spans="3:9" ht="14.25" thickBot="1" thickTop="1">
      <c r="C12" s="29" t="s">
        <v>86</v>
      </c>
      <c r="D12" s="54" t="s">
        <v>37</v>
      </c>
      <c r="E12" s="8"/>
      <c r="F12" s="8"/>
      <c r="G12" s="131" t="s">
        <v>32</v>
      </c>
      <c r="H12" s="132"/>
      <c r="I12" s="12" t="s">
        <v>23</v>
      </c>
    </row>
    <row r="13" spans="3:9" ht="13.5" thickTop="1">
      <c r="C13" s="33">
        <v>1992</v>
      </c>
      <c r="D13" s="34">
        <f>4176207.72+4414973.19+4546886.56+4574695.05+5019643.6+4923511.58+4891059.49+5244517.65+5145286.01+5652011.11+5239573.07+6906393.86</f>
        <v>60734758.88999999</v>
      </c>
      <c r="G13" s="35" t="s">
        <v>87</v>
      </c>
      <c r="H13" s="36"/>
      <c r="I13" s="37">
        <f>D$27*100/D13-100</f>
        <v>278.58630767999745</v>
      </c>
    </row>
    <row r="14" spans="3:9" ht="12.75">
      <c r="C14" s="33">
        <v>1993</v>
      </c>
      <c r="D14" s="34">
        <f>5192782.99+5244724.04+5280289.57+5561656.97+6625959.6+5794632.28+5776917.54+6128932.85+6506125.25+7265877.48+6430930.64+5770978.05</f>
        <v>71579807.26</v>
      </c>
      <c r="E14" s="8"/>
      <c r="G14" s="35" t="s">
        <v>88</v>
      </c>
      <c r="H14" s="36"/>
      <c r="I14" s="39">
        <f>D$27*100/D14-100</f>
        <v>221.22673972117644</v>
      </c>
    </row>
    <row r="15" spans="3:9" ht="12.75">
      <c r="C15" s="33">
        <v>1994</v>
      </c>
      <c r="D15" s="34">
        <f>6391988.41+5934209.14+4850056.58+6198639.59+7020809.77+5674785.22+5449393.97+5736945.8+6115217.97+5440308.13+5291844.21+4911456.03</f>
        <v>69015654.82</v>
      </c>
      <c r="G15" s="35" t="s">
        <v>89</v>
      </c>
      <c r="H15" s="36"/>
      <c r="I15" s="39">
        <f aca="true" t="shared" si="0" ref="I15:I26">D$27*100/D15-100</f>
        <v>233.1613410894824</v>
      </c>
    </row>
    <row r="16" spans="3:9" ht="12.75">
      <c r="C16" s="38">
        <v>1995</v>
      </c>
      <c r="D16" s="16">
        <f>4259432.51+4295173.83+4354952.48+4053628.77+4897275.85+3807075.04+3864770.06+3291227.21+4574783.61+4534583.58+5023442.73+6770732.27</f>
        <v>53727077.94</v>
      </c>
      <c r="G16" s="35" t="s">
        <v>90</v>
      </c>
      <c r="H16" s="36"/>
      <c r="I16" s="39">
        <f t="shared" si="0"/>
        <v>327.9657297141293</v>
      </c>
    </row>
    <row r="17" spans="3:9" ht="12.75">
      <c r="C17" s="38">
        <v>1996</v>
      </c>
      <c r="D17" s="16">
        <f>7578344.49+5871894.75+7640633.14+10386759.33+5959570.09+6183726.26+5339910.28+5206070.84+5550418.19+6127739.27+6275144.88+6260589.9</f>
        <v>78380801.41999999</v>
      </c>
      <c r="G17" s="35" t="s">
        <v>91</v>
      </c>
      <c r="H17" s="36"/>
      <c r="I17" s="39">
        <f t="shared" si="0"/>
        <v>193.3543380449911</v>
      </c>
    </row>
    <row r="18" spans="3:9" ht="12.75">
      <c r="C18" s="38">
        <v>1997</v>
      </c>
      <c r="D18" s="16">
        <f>7749318.29+6451422.01+6409899.94+6722213.78+7107422.74+7431911.13+6884393.97+8451257.65+8533898.42+8605065.64+9029227.79+9263232.47</f>
        <v>92639263.83000001</v>
      </c>
      <c r="G18" s="35" t="s">
        <v>92</v>
      </c>
      <c r="H18" s="36"/>
      <c r="I18" s="39">
        <f t="shared" si="0"/>
        <v>148.2030530617613</v>
      </c>
    </row>
    <row r="19" spans="3:9" ht="12.75">
      <c r="C19" s="38">
        <v>1998</v>
      </c>
      <c r="D19" s="16">
        <f>7663047.88+7554889.93+7002162.93+9652844.05+8169274.8+7735126.35+7715241.89+7944791.07+7685717.45+8089417.44+7778488.1+7845939.9</f>
        <v>94836941.78999999</v>
      </c>
      <c r="G19" s="35" t="s">
        <v>93</v>
      </c>
      <c r="H19" s="36"/>
      <c r="I19" s="39">
        <f t="shared" si="0"/>
        <v>142.45138742363486</v>
      </c>
    </row>
    <row r="20" spans="3:9" ht="12.75">
      <c r="C20" s="38">
        <v>1999</v>
      </c>
      <c r="D20" s="16">
        <f>8217141.36+8335119.34+8011396.59+7028018.72+7180080.07+6705369.05+6729490.81+7664074.69+9548407.41+8322804.23+7935078.29+7494599.67</f>
        <v>93171580.23</v>
      </c>
      <c r="G20" s="35" t="s">
        <v>94</v>
      </c>
      <c r="H20" s="36"/>
      <c r="I20" s="39">
        <f t="shared" si="0"/>
        <v>146.78499666142235</v>
      </c>
    </row>
    <row r="21" spans="3:9" ht="12.75">
      <c r="C21" s="38">
        <v>2000</v>
      </c>
      <c r="D21" s="16">
        <f>7018708.62+8484261.59+8983140.9+6852789.21+6518520.63+7032572.6+7485113.24+7161222.48+6259123.78+7479750.29+7865169.1+8683408.19</f>
        <v>89823780.63000001</v>
      </c>
      <c r="E21" s="53"/>
      <c r="F21" s="10"/>
      <c r="G21" s="35" t="s">
        <v>95</v>
      </c>
      <c r="H21" s="36"/>
      <c r="I21" s="39">
        <f t="shared" si="0"/>
        <v>155.9828583781577</v>
      </c>
    </row>
    <row r="22" spans="3:9" ht="12.75">
      <c r="C22" s="38">
        <v>2001</v>
      </c>
      <c r="D22" s="16">
        <f>8207983.93+9802928.93+10626736.46+8311650.33+7625623.47+6973646.45+7946501.74+6387956.95+6020590.48+5405968.89+5127177.83+4055297.81</f>
        <v>86492063.27000001</v>
      </c>
      <c r="G22" s="35" t="s">
        <v>96</v>
      </c>
      <c r="H22" s="36"/>
      <c r="I22" s="39">
        <f t="shared" si="0"/>
        <v>165.8434455913286</v>
      </c>
    </row>
    <row r="23" spans="3:9" ht="13.5" customHeight="1">
      <c r="C23" s="57">
        <v>2002</v>
      </c>
      <c r="D23" s="56">
        <f>4614047.84+5812868.36+5041491.8+3901118.08+6130848.6+5531169.3+5999992.9+4987979.17+4304383.62+7606342.41+6585002.67+6790568.97</f>
        <v>67305813.72</v>
      </c>
      <c r="G23" s="35" t="s">
        <v>97</v>
      </c>
      <c r="H23" s="36"/>
      <c r="I23" s="39">
        <f t="shared" si="0"/>
        <v>241.62499262923996</v>
      </c>
    </row>
    <row r="24" spans="3:9" ht="12.75">
      <c r="C24" s="57">
        <v>2003</v>
      </c>
      <c r="D24" s="56">
        <f>8138804.88+10619198.48+11099641+8739713.24+7405357.32+7522810.41+8508577.2+8149582.99+8270853.67+7866449.97+8284971.84+8718941.35</f>
        <v>103324902.35</v>
      </c>
      <c r="G24" s="35" t="s">
        <v>98</v>
      </c>
      <c r="H24" s="36"/>
      <c r="I24" s="39">
        <f t="shared" si="0"/>
        <v>122.53442871025368</v>
      </c>
    </row>
    <row r="25" spans="3:9" ht="12.75">
      <c r="C25" s="57">
        <v>2004</v>
      </c>
      <c r="D25" s="56">
        <f>8397793.96+10578909.79+12304279.67+12815647.99+11675174.48+10205260.47+11598130.23+11044784.68+11476645.51+11209590.67+12330238.4+13703705.86</f>
        <v>137340161.71000004</v>
      </c>
      <c r="E25" s="71"/>
      <c r="G25" s="35" t="s">
        <v>99</v>
      </c>
      <c r="H25" s="36"/>
      <c r="I25" s="39">
        <f t="shared" si="0"/>
        <v>67.41896783660042</v>
      </c>
    </row>
    <row r="26" spans="3:9" ht="13.5" thickBot="1">
      <c r="C26" s="40">
        <v>2005</v>
      </c>
      <c r="D26" s="73">
        <f>11349701.41+15528304.48+14745838.41+14473929.97+19633797.27+13718919.79+14893024.06+15539304.01+15050808.75+14647291.34+15461250.75+16248475.26</f>
        <v>181290645.49999997</v>
      </c>
      <c r="G26" s="35" t="s">
        <v>100</v>
      </c>
      <c r="H26" s="36"/>
      <c r="I26" s="142">
        <f t="shared" si="0"/>
        <v>26.831409599675126</v>
      </c>
    </row>
    <row r="27" spans="3:9" ht="14.25" thickBot="1" thickTop="1">
      <c r="C27" s="94">
        <v>2006</v>
      </c>
      <c r="D27" s="141">
        <f>16525382.86+19837070.81+20844125.78+17361855.57+17855953.22+17666345.39+20061932.82+20017060.37+19902176.57+19543524.11+20023033.33+20295020.33</f>
        <v>229933481.15999997</v>
      </c>
      <c r="G27" s="133" t="s">
        <v>101</v>
      </c>
      <c r="H27" s="134"/>
      <c r="I27" s="14" t="s">
        <v>33</v>
      </c>
    </row>
    <row r="47" ht="13.5" customHeight="1"/>
  </sheetData>
  <mergeCells count="7">
    <mergeCell ref="G27:H27"/>
    <mergeCell ref="B5:D5"/>
    <mergeCell ref="G12:H12"/>
    <mergeCell ref="B3:D3"/>
    <mergeCell ref="B4:D4"/>
    <mergeCell ref="D8:H8"/>
    <mergeCell ref="D10:H10"/>
  </mergeCells>
  <printOptions/>
  <pageMargins left="0.984251968503937" right="0.75" top="0.5905511811023623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ESTADISTICA</cp:lastModifiedBy>
  <cp:lastPrinted>2006-10-06T15:52:33Z</cp:lastPrinted>
  <dcterms:created xsi:type="dcterms:W3CDTF">2001-02-06T21:56:10Z</dcterms:created>
  <dcterms:modified xsi:type="dcterms:W3CDTF">2007-01-03T20:59:30Z</dcterms:modified>
  <cp:category/>
  <cp:version/>
  <cp:contentType/>
  <cp:contentStatus/>
</cp:coreProperties>
</file>