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960" windowWidth="9135" windowHeight="4710" tabRatio="621" activeTab="6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12" sheetId="9" r:id="rId9"/>
    <sheet name="Hoja13" sheetId="10" r:id="rId10"/>
    <sheet name="Hoja14" sheetId="11" r:id="rId11"/>
    <sheet name="Hoja15" sheetId="12" r:id="rId12"/>
  </sheets>
  <externalReferences>
    <externalReference r:id="rId15"/>
  </externalReferences>
  <definedNames>
    <definedName name="_xlnm.Print_Area" localSheetId="0">'Hoja1'!$B$80:$K$106</definedName>
    <definedName name="_xlnm.Print_Area" localSheetId="8">'Hoja12'!$A$1:$H$27</definedName>
    <definedName name="_xlnm.Print_Area" localSheetId="1">'Hoja2'!$B$3:$K$43</definedName>
    <definedName name="_xlnm.Print_Area" localSheetId="2">'Hoja3'!$A$1:$I$36</definedName>
    <definedName name="_xlnm.Print_Area" localSheetId="3">'Hoja4'!$A$1:$F$32</definedName>
    <definedName name="_xlnm.Print_Area" localSheetId="4">'Hoja5'!$C$60:$N$86</definedName>
    <definedName name="_xlnm.Print_Area" localSheetId="5">'Hoja6'!$B$47:$L$72</definedName>
    <definedName name="_xlnm.Print_Area" localSheetId="6">'Hoja7'!$A$3:$G$33</definedName>
    <definedName name="_xlnm.Print_Area" localSheetId="7">'Hoja8'!$B$3:$G$33</definedName>
  </definedNames>
  <calcPr fullCalcOnLoad="1"/>
</workbook>
</file>

<file path=xl/sharedStrings.xml><?xml version="1.0" encoding="utf-8"?>
<sst xmlns="http://schemas.openxmlformats.org/spreadsheetml/2006/main" count="190" uniqueCount="116">
  <si>
    <t>DIRECCION GENERAL DE RENTAS</t>
  </si>
  <si>
    <t>SAN JUAN</t>
  </si>
  <si>
    <t xml:space="preserve">EXPRESADO EN PESOS </t>
  </si>
  <si>
    <t>MES</t>
  </si>
  <si>
    <t>INGRESOS BRUTOS</t>
  </si>
  <si>
    <t>INMOBILIARIO</t>
  </si>
  <si>
    <t>AUTOMOTOR</t>
  </si>
  <si>
    <t>SELLOS</t>
  </si>
  <si>
    <t>MORATORIA</t>
  </si>
  <si>
    <t>OTROS INGRESOS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</si>
  <si>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</si>
  <si>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</si>
  <si>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</si>
  <si>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</si>
  <si>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</si>
  <si>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</si>
  <si>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</si>
  <si>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</si>
  <si>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</si>
  <si>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</si>
  <si>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</si>
  <si>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</si>
  <si>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</si>
  <si>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</si>
  <si>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PLANILLA ANEXA AL INFORME EJECUTIVO ANALISIS DE RECAUDACION</t>
  </si>
  <si>
    <t>EXPRESADO EN PORCENTAJES</t>
  </si>
  <si>
    <t>RECAUDACION</t>
  </si>
  <si>
    <t>RELACION</t>
  </si>
  <si>
    <t>IMPUESTO</t>
  </si>
  <si>
    <t>%   MES</t>
  </si>
  <si>
    <t>%  AÑO</t>
  </si>
  <si>
    <t>ANTERIOR</t>
  </si>
  <si>
    <t>RECAUDACION GENERAL</t>
  </si>
  <si>
    <t>EXPRESADO EN PESOS</t>
  </si>
  <si>
    <t>RELACION EN</t>
  </si>
  <si>
    <t xml:space="preserve"> PESOS  MES</t>
  </si>
  <si>
    <t>PESOS AÑO</t>
  </si>
  <si>
    <t>RELACION EN PORCENTAJES</t>
  </si>
  <si>
    <t>AÑO BASE</t>
  </si>
  <si>
    <t xml:space="preserve">             CONVENIO MULTILATERAL</t>
  </si>
  <si>
    <t xml:space="preserve">             LOCAL</t>
  </si>
  <si>
    <t>SUB TOTAL</t>
  </si>
  <si>
    <t>ACUMULADO</t>
  </si>
  <si>
    <t>O. INGRESOS</t>
  </si>
  <si>
    <t>DIVISION ESTADISTICA</t>
  </si>
  <si>
    <t xml:space="preserve">              CONVENIO MULTILATERAL</t>
  </si>
  <si>
    <t xml:space="preserve">              LOCAL</t>
  </si>
  <si>
    <t>A. SOCIAL Y I.TEC.</t>
  </si>
  <si>
    <t>INGR. BRUTOS</t>
  </si>
  <si>
    <t>AC. SOCIAL</t>
  </si>
  <si>
    <t>INT. TECNO.</t>
  </si>
  <si>
    <t>EVENTUALES</t>
  </si>
  <si>
    <t>LOTE HOGAR</t>
  </si>
  <si>
    <t>VIALIDAD</t>
  </si>
  <si>
    <t>FISCALIA</t>
  </si>
  <si>
    <t>DETALLE OTROS INGRESOS</t>
  </si>
  <si>
    <t xml:space="preserve"> </t>
  </si>
  <si>
    <t xml:space="preserve">    RESUMEN GENERAL</t>
  </si>
  <si>
    <t>OTROS</t>
  </si>
  <si>
    <t>FECHA</t>
  </si>
  <si>
    <t>LOCAL</t>
  </si>
  <si>
    <t>C.MULT.</t>
  </si>
  <si>
    <t>INGRESOS</t>
  </si>
  <si>
    <t>GENERAL</t>
  </si>
  <si>
    <t>AJUSTES</t>
  </si>
  <si>
    <t>TOTAL C/AJUSTE</t>
  </si>
  <si>
    <t>TOTAL GRAL.</t>
  </si>
  <si>
    <t xml:space="preserve">  </t>
  </si>
  <si>
    <t xml:space="preserve">      COMPARATIVO AÑOS ANTERIORES </t>
  </si>
  <si>
    <t xml:space="preserve">  SAN JUAN</t>
  </si>
  <si>
    <t xml:space="preserve"> SAN JUAN</t>
  </si>
  <si>
    <t>MULTAS</t>
  </si>
  <si>
    <t>PROMEDIO</t>
  </si>
  <si>
    <t xml:space="preserve">                                     %</t>
  </si>
  <si>
    <t>COMPARATIVO AÑOS ANTERIORES</t>
  </si>
  <si>
    <t>SET</t>
  </si>
  <si>
    <t>NOVIEMBRE / 2005</t>
  </si>
  <si>
    <t>RECAUDACION TOTAL AÑO 2005</t>
  </si>
  <si>
    <t>MES DE DICIEMBRE DEL AÑO 2005</t>
  </si>
  <si>
    <t>DICIEMBRE / 2005</t>
  </si>
  <si>
    <t>DICIEMBRE / 2004</t>
  </si>
  <si>
    <t xml:space="preserve">     RECAUDACION MES DE DICIEMBRE DEL 2005</t>
  </si>
  <si>
    <t>DICIEMBRE</t>
  </si>
  <si>
    <t xml:space="preserve"> CON DICIEMBRE DE 1992</t>
  </si>
  <si>
    <t xml:space="preserve"> CON DICIEMBRE DE 1993</t>
  </si>
  <si>
    <t xml:space="preserve"> CON DICIEMBRE DE 1994</t>
  </si>
  <si>
    <t xml:space="preserve"> CON DICIEMBRE DE 1995</t>
  </si>
  <si>
    <t xml:space="preserve"> CON DICIEMBRE DE 1996</t>
  </si>
  <si>
    <t xml:space="preserve"> CON DICIEMBRE DE 1997</t>
  </si>
  <si>
    <t xml:space="preserve"> CON DICIEMBRE DE 1998</t>
  </si>
  <si>
    <t xml:space="preserve"> CON DICIEMBRE DE 1999</t>
  </si>
  <si>
    <t xml:space="preserve"> CON DICIEMBRE DE 2000</t>
  </si>
  <si>
    <t xml:space="preserve"> CON DICIEMBRE DE 2001</t>
  </si>
  <si>
    <t xml:space="preserve"> CON DICIEMBRE DE 2002</t>
  </si>
  <si>
    <t xml:space="preserve"> CON DICIEMBRE DE 2003</t>
  </si>
  <si>
    <t xml:space="preserve"> CON DICIEMBRE DE 2004</t>
  </si>
  <si>
    <t xml:space="preserve"> DICIEMBRE DE 2005</t>
  </si>
  <si>
    <t xml:space="preserve"> RECAUDACION ACUMULADA AL MES DE DICIEMBRE DEL 2005</t>
  </si>
  <si>
    <t>A DICIEMBRE</t>
  </si>
  <si>
    <t xml:space="preserve"> ACUM. A DICIEMBRE DE 1992</t>
  </si>
  <si>
    <t xml:space="preserve"> ACUM. A DICIEMBRE DE 1993</t>
  </si>
  <si>
    <t xml:space="preserve"> ACUM. A DICIEMBRE DE 1994</t>
  </si>
  <si>
    <t xml:space="preserve"> ACUM. A DICIEMBRE DE 1995</t>
  </si>
  <si>
    <t xml:space="preserve"> ACUM. A DICIEMBRE DE 1996</t>
  </si>
  <si>
    <t xml:space="preserve"> ACUM. A DICIEMBRE DE 1997</t>
  </si>
  <si>
    <t xml:space="preserve"> ACUM. A DICIEMBRE DE 1998</t>
  </si>
  <si>
    <t xml:space="preserve"> ACUM. A DICIEMBRE DE 1999</t>
  </si>
  <si>
    <t xml:space="preserve"> ACUM. A DICIEMBRE DE 2000</t>
  </si>
  <si>
    <t xml:space="preserve"> ACUM. A DICIEMBRE DE 2001</t>
  </si>
  <si>
    <t xml:space="preserve"> ACUM. A DICIEMBRE DE 2002</t>
  </si>
  <si>
    <t xml:space="preserve"> ACUM. A DICIEMBRE DE 2003</t>
  </si>
  <si>
    <t xml:space="preserve"> ACUM. A DICIEMBRE DE 2004</t>
  </si>
  <si>
    <t xml:space="preserve"> ACUM. A DICIEMBRE DE 2005</t>
  </si>
  <si>
    <t xml:space="preserve">  RECAUDACION    MES    DE    DICIEMBRE    DEL    2005</t>
  </si>
  <si>
    <t>TOTALES</t>
  </si>
  <si>
    <t>20 DE ENERO DEL AÑO 2006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</si>
</sst>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;[Red]#,##0"/>
    <numFmt numFmtId="182" formatCode="h:mm"/>
    <numFmt numFmtId="183" formatCode="0_);\(0\)"/>
    <numFmt numFmtId="184" formatCode="0_);[Red]\(0\)"/>
    <numFmt numFmtId="185" formatCode="0.0"/>
    <numFmt numFmtId="186" formatCode="#,##0.0_);[Red]\(#,##0.0\)"/>
    <numFmt numFmtId="187" formatCode="0.0000000000"/>
    <numFmt numFmtId="188" formatCode="0.00000000000"/>
    <numFmt numFmtId="189" formatCode="0.000000000"/>
    <numFmt numFmtId="190" formatCode="0.00000000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d/m"/>
    <numFmt numFmtId="197" formatCode="mmmm\-yy"/>
    <numFmt numFmtId="198" formatCode="mmmmm"/>
    <numFmt numFmtId="199" formatCode="0.0000000"/>
    <numFmt numFmtId="200" formatCode="_(* #,##0.000_);_(* \(#,##0.000\);_(* &quot;-&quot;??_);_(@_)"/>
    <numFmt numFmtId="201" formatCode="mmm\-yyyy"/>
    <numFmt numFmtId="202" formatCode="d\-m\-yyyy"/>
    <numFmt numFmtId="203" formatCode="dd\-mm\-yy"/>
    <numFmt numFmtId="204" formatCode="0.000000%"/>
    <numFmt numFmtId="205" formatCode="0.000%"/>
    <numFmt numFmtId="206" formatCode="#,##0.000"/>
    <numFmt numFmtId="207" formatCode="_(* #,##0.0000_);_(* \(#,##0.00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Outlook"/>
      <family val="0"/>
    </font>
    <font>
      <b/>
      <sz val="9.5"/>
      <name val="Arial"/>
      <family val="2"/>
    </font>
    <font>
      <sz val="12"/>
      <name val="Copperplate Gothic Bold"/>
      <family val="2"/>
    </font>
    <font>
      <b/>
      <sz val="12"/>
      <name val="Batang"/>
      <family val="1"/>
    </font>
    <font>
      <b/>
      <sz val="16"/>
      <color indexed="48"/>
      <name val="Times New Roman"/>
      <family val="1"/>
    </font>
    <font>
      <b/>
      <sz val="8.75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24"/>
      <name val="Arial"/>
      <family val="0"/>
    </font>
    <font>
      <sz val="21"/>
      <name val="Arial"/>
      <family val="0"/>
    </font>
    <font>
      <b/>
      <sz val="8.5"/>
      <name val="Arial"/>
      <family val="2"/>
    </font>
    <font>
      <sz val="22.25"/>
      <name val="Arial"/>
      <family val="0"/>
    </font>
    <font>
      <sz val="20"/>
      <name val="Arial"/>
      <family val="0"/>
    </font>
    <font>
      <sz val="16"/>
      <color indexed="8"/>
      <name val="Calisto MT"/>
      <family val="1"/>
    </font>
    <font>
      <sz val="14"/>
      <color indexed="8"/>
      <name val="Arial"/>
      <family val="2"/>
    </font>
    <font>
      <sz val="14"/>
      <color indexed="8"/>
      <name val="CG Times"/>
      <family val="1"/>
    </font>
    <font>
      <sz val="7"/>
      <name val="Arial"/>
      <family val="2"/>
    </font>
    <font>
      <sz val="18"/>
      <name val="Arial"/>
      <family val="0"/>
    </font>
    <font>
      <sz val="19"/>
      <name val="Arial"/>
      <family val="0"/>
    </font>
    <font>
      <b/>
      <sz val="9.75"/>
      <name val="Arial"/>
      <family val="2"/>
    </font>
    <font>
      <sz val="6.25"/>
      <name val="Arial"/>
      <family val="2"/>
    </font>
    <font>
      <b/>
      <sz val="12"/>
      <name val="Copperplate Gothic Bold"/>
      <family val="2"/>
    </font>
    <font>
      <sz val="8"/>
      <name val="Arial"/>
      <family val="2"/>
    </font>
    <font>
      <sz val="20.75"/>
      <name val="Arial"/>
      <family val="0"/>
    </font>
    <font>
      <sz val="18.5"/>
      <name val="Arial"/>
      <family val="0"/>
    </font>
    <font>
      <sz val="7.75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2" borderId="3" xfId="17" applyFont="1" applyFill="1" applyBorder="1" applyAlignment="1">
      <alignment/>
    </xf>
    <xf numFmtId="179" fontId="1" fillId="2" borderId="3" xfId="17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79" fontId="3" fillId="0" borderId="5" xfId="17" applyFont="1" applyBorder="1" applyAlignment="1">
      <alignment/>
    </xf>
    <xf numFmtId="179" fontId="3" fillId="0" borderId="6" xfId="17" applyFont="1" applyBorder="1" applyAlignment="1">
      <alignment/>
    </xf>
    <xf numFmtId="0" fontId="1" fillId="2" borderId="7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3" fillId="4" borderId="12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4" borderId="12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17" xfId="0" applyBorder="1" applyAlignment="1">
      <alignment/>
    </xf>
    <xf numFmtId="0" fontId="0" fillId="3" borderId="0" xfId="0" applyFill="1" applyAlignment="1">
      <alignment/>
    </xf>
    <xf numFmtId="0" fontId="2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3" fillId="3" borderId="15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3" fillId="0" borderId="5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14" fontId="3" fillId="0" borderId="21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/>
    </xf>
    <xf numFmtId="4" fontId="3" fillId="5" borderId="1" xfId="0" applyNumberFormat="1" applyFont="1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" fontId="3" fillId="2" borderId="26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0" fontId="12" fillId="6" borderId="2" xfId="0" applyFont="1" applyFill="1" applyBorder="1" applyAlignment="1">
      <alignment/>
    </xf>
    <xf numFmtId="4" fontId="3" fillId="3" borderId="13" xfId="0" applyNumberFormat="1" applyFont="1" applyFill="1" applyBorder="1" applyAlignment="1">
      <alignment horizontal="center"/>
    </xf>
    <xf numFmtId="4" fontId="3" fillId="3" borderId="2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3" fillId="5" borderId="27" xfId="0" applyFont="1" applyFill="1" applyBorder="1" applyAlignment="1">
      <alignment/>
    </xf>
    <xf numFmtId="0" fontId="3" fillId="2" borderId="28" xfId="0" applyFont="1" applyFill="1" applyBorder="1" applyAlignment="1">
      <alignment horizontal="center"/>
    </xf>
    <xf numFmtId="4" fontId="3" fillId="2" borderId="29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179" fontId="3" fillId="0" borderId="22" xfId="17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2" fontId="3" fillId="2" borderId="18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2" fontId="3" fillId="2" borderId="32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2" borderId="5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4" fontId="1" fillId="2" borderId="34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1" fillId="3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3" fillId="2" borderId="35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" fontId="3" fillId="0" borderId="3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8" fillId="0" borderId="0" xfId="0" applyFont="1" applyAlignment="1">
      <alignment/>
    </xf>
    <xf numFmtId="4" fontId="2" fillId="4" borderId="3" xfId="0" applyNumberFormat="1" applyFont="1" applyFill="1" applyBorder="1" applyAlignment="1">
      <alignment/>
    </xf>
    <xf numFmtId="179" fontId="2" fillId="4" borderId="3" xfId="17" applyFont="1" applyFill="1" applyBorder="1" applyAlignment="1">
      <alignment horizontal="center"/>
    </xf>
    <xf numFmtId="0" fontId="11" fillId="0" borderId="0" xfId="0" applyFont="1" applyBorder="1" applyAlignment="1">
      <alignment/>
    </xf>
    <xf numFmtId="4" fontId="8" fillId="0" borderId="2" xfId="0" applyNumberFormat="1" applyFont="1" applyBorder="1" applyAlignment="1">
      <alignment/>
    </xf>
    <xf numFmtId="14" fontId="3" fillId="2" borderId="5" xfId="0" applyNumberFormat="1" applyFont="1" applyFill="1" applyBorder="1" applyAlignment="1">
      <alignment horizontal="center"/>
    </xf>
    <xf numFmtId="4" fontId="0" fillId="2" borderId="20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79" fontId="3" fillId="0" borderId="21" xfId="17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0" fillId="3" borderId="1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179" fontId="2" fillId="3" borderId="3" xfId="17" applyFont="1" applyFill="1" applyBorder="1" applyAlignment="1">
      <alignment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9" xfId="0" applyBorder="1" applyAlignment="1">
      <alignment/>
    </xf>
    <xf numFmtId="4" fontId="8" fillId="2" borderId="1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1" fillId="2" borderId="4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2" fillId="3" borderId="41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4" fontId="3" fillId="2" borderId="13" xfId="0" applyNumberFormat="1" applyFont="1" applyFill="1" applyBorder="1" applyAlignment="1">
      <alignment/>
    </xf>
    <xf numFmtId="179" fontId="33" fillId="0" borderId="0" xfId="0" applyNumberFormat="1" applyFont="1" applyAlignment="1">
      <alignment/>
    </xf>
    <xf numFmtId="4" fontId="0" fillId="3" borderId="13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49" fontId="6" fillId="4" borderId="47" xfId="0" applyNumberFormat="1" applyFont="1" applyFill="1" applyBorder="1" applyAlignment="1">
      <alignment horizontal="center"/>
    </xf>
    <xf numFmtId="49" fontId="6" fillId="4" borderId="48" xfId="0" applyNumberFormat="1" applyFont="1" applyFill="1" applyBorder="1" applyAlignment="1">
      <alignment horizontal="center"/>
    </xf>
    <xf numFmtId="49" fontId="6" fillId="4" borderId="49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RECAUDACION GRAL. 2005
TOTALES POR MES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2"/>
          <c:w val="0.9102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Hoja1!$B$11:$B$22</c:f>
              <c:strCache/>
            </c:strRef>
          </c:cat>
          <c:val>
            <c:numRef>
              <c:f>Hoja1!$K$11:$K$22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20"/>
        <c:axId val="7707466"/>
        <c:axId val="2258331"/>
      </c:barChart>
      <c:catAx>
        <c:axId val="770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  <c:max val="2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TENDENCIA RECAUDACION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5"/>
          <c:w val="0.9292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Hoja1!$C$64:$C$75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  <c:max val="3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At val="1"/>
        <c:crossBetween val="between"/>
        <c:dispUnits/>
        <c:majorUnit val="1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339966"/>
      </a:solidFill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COMPARATIVO AÑOS ANTERIORES
MES DE DICIEMBRE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075"/>
          <c:w val="0.940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CFFFF"/>
                </a:gs>
                <a:gs pos="100000">
                  <a:srgbClr val="779595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Hoja5!$E$14:$E$27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"/>
        <c:axId val="35710654"/>
        <c:axId val="52960431"/>
      </c:bar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  <c:max val="1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At val="1"/>
        <c:crossBetween val="between"/>
        <c:dispUnits/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TENDENCIA RECAUDACION  1992  -  2005
MES DE DICIEMBRE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96"/>
          <c:w val="0.9575"/>
          <c:h val="0.85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Hoja5!$D$14:$D$27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Hoja5!$E$14:$E$27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881832"/>
        <c:axId val="61936489"/>
      </c:line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  <c:max val="1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At val="1"/>
        <c:crossBetween val="between"/>
        <c:dispUnits/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COMPARATIVO AÑOS ANTERIORES
ACUMULADO HASTA DICIEMBRE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4"/>
          <c:w val="0.922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FFFF"/>
                </a:gs>
                <a:gs pos="100000">
                  <a:srgbClr val="00C9C9"/>
                </a:gs>
              </a:gsLst>
              <a:lin ang="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Hoja6!$D$13:$D$26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557490"/>
        <c:axId val="50799683"/>
      </c:barChart>
      <c:cat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  <c:max val="19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INPORTE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At val="1"/>
        <c:crossBetween val="between"/>
        <c:dispUnits/>
        <c:majorUnit val="1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TENDENCIA RECAUDACION ACUMULADA
HASTA DICIEMBRE    1992  - 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775"/>
          <c:w val="0.94925"/>
          <c:h val="0.85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Hoja6!$C$13:$C$26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Hoja6!$D$13:$D$26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  <c:max val="19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At val="1"/>
        <c:crossBetween val="between"/>
        <c:dispUnits/>
        <c:majorUnit val="1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95250</xdr:rowOff>
    </xdr:from>
    <xdr:to>
      <xdr:col>9</xdr:col>
      <xdr:colOff>733425</xdr:colOff>
      <xdr:row>60</xdr:row>
      <xdr:rowOff>57150</xdr:rowOff>
    </xdr:to>
    <xdr:graphicFrame>
      <xdr:nvGraphicFramePr>
        <xdr:cNvPr id="1" name="Chart 2"/>
        <xdr:cNvGraphicFramePr/>
      </xdr:nvGraphicFramePr>
      <xdr:xfrm>
        <a:off x="57150" y="5829300"/>
        <a:ext cx="8067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79</xdr:row>
      <xdr:rowOff>66675</xdr:rowOff>
    </xdr:from>
    <xdr:to>
      <xdr:col>10</xdr:col>
      <xdr:colOff>828675</xdr:colOff>
      <xdr:row>105</xdr:row>
      <xdr:rowOff>123825</xdr:rowOff>
    </xdr:to>
    <xdr:graphicFrame>
      <xdr:nvGraphicFramePr>
        <xdr:cNvPr id="2" name="Chart 3"/>
        <xdr:cNvGraphicFramePr/>
      </xdr:nvGraphicFramePr>
      <xdr:xfrm>
        <a:off x="371475" y="13163550"/>
        <a:ext cx="87534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27</xdr:row>
      <xdr:rowOff>114300</xdr:rowOff>
    </xdr:from>
    <xdr:to>
      <xdr:col>10</xdr:col>
      <xdr:colOff>714375</xdr:colOff>
      <xdr:row>45</xdr:row>
      <xdr:rowOff>95250</xdr:rowOff>
    </xdr:to>
    <xdr:graphicFrame>
      <xdr:nvGraphicFramePr>
        <xdr:cNvPr id="1" name="Chart 8"/>
        <xdr:cNvGraphicFramePr/>
      </xdr:nvGraphicFramePr>
      <xdr:xfrm>
        <a:off x="1257300" y="4591050"/>
        <a:ext cx="6934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59</xdr:row>
      <xdr:rowOff>47625</xdr:rowOff>
    </xdr:from>
    <xdr:to>
      <xdr:col>13</xdr:col>
      <xdr:colOff>447675</xdr:colOff>
      <xdr:row>85</xdr:row>
      <xdr:rowOff>104775</xdr:rowOff>
    </xdr:to>
    <xdr:graphicFrame>
      <xdr:nvGraphicFramePr>
        <xdr:cNvPr id="2" name="Chart 9"/>
        <xdr:cNvGraphicFramePr/>
      </xdr:nvGraphicFramePr>
      <xdr:xfrm>
        <a:off x="1466850" y="9705975"/>
        <a:ext cx="87439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26</xdr:row>
      <xdr:rowOff>133350</xdr:rowOff>
    </xdr:from>
    <xdr:to>
      <xdr:col>9</xdr:col>
      <xdr:colOff>790575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1200150" y="4448175"/>
        <a:ext cx="66675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46</xdr:row>
      <xdr:rowOff>47625</xdr:rowOff>
    </xdr:from>
    <xdr:to>
      <xdr:col>11</xdr:col>
      <xdr:colOff>400050</xdr:colOff>
      <xdr:row>71</xdr:row>
      <xdr:rowOff>76200</xdr:rowOff>
    </xdr:to>
    <xdr:graphicFrame>
      <xdr:nvGraphicFramePr>
        <xdr:cNvPr id="2" name="Chart 5"/>
        <xdr:cNvGraphicFramePr/>
      </xdr:nvGraphicFramePr>
      <xdr:xfrm>
        <a:off x="723900" y="7600950"/>
        <a:ext cx="83248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CIEMBRE.CREFIREC..12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0">
        <row r="11">
          <cell r="B11">
            <v>38687</v>
          </cell>
        </row>
        <row r="12">
          <cell r="B12">
            <v>38688</v>
          </cell>
        </row>
        <row r="13">
          <cell r="B13">
            <v>38691</v>
          </cell>
        </row>
        <row r="14">
          <cell r="B14">
            <v>38692</v>
          </cell>
        </row>
        <row r="15">
          <cell r="B15">
            <v>38693</v>
          </cell>
        </row>
        <row r="16">
          <cell r="B16">
            <v>38695</v>
          </cell>
        </row>
        <row r="17">
          <cell r="B17">
            <v>38698</v>
          </cell>
        </row>
        <row r="18">
          <cell r="B18">
            <v>38699</v>
          </cell>
        </row>
        <row r="19">
          <cell r="B19">
            <v>38700</v>
          </cell>
        </row>
        <row r="20">
          <cell r="B20">
            <v>38701</v>
          </cell>
        </row>
        <row r="21">
          <cell r="B21">
            <v>38702</v>
          </cell>
        </row>
        <row r="22">
          <cell r="B22">
            <v>38705</v>
          </cell>
        </row>
        <row r="23">
          <cell r="B23">
            <v>38706</v>
          </cell>
        </row>
        <row r="24">
          <cell r="B24">
            <v>38707</v>
          </cell>
        </row>
        <row r="25">
          <cell r="B25">
            <v>38708</v>
          </cell>
        </row>
        <row r="26">
          <cell r="B26">
            <v>38709</v>
          </cell>
        </row>
        <row r="27">
          <cell r="B27">
            <v>38712</v>
          </cell>
        </row>
        <row r="28">
          <cell r="B28">
            <v>38713</v>
          </cell>
        </row>
        <row r="29">
          <cell r="B29">
            <v>38714</v>
          </cell>
        </row>
        <row r="30">
          <cell r="B30">
            <v>38715</v>
          </cell>
        </row>
        <row r="31">
          <cell r="B31">
            <v>38716</v>
          </cell>
        </row>
        <row r="85">
          <cell r="C85">
            <v>18758.949999999997</v>
          </cell>
          <cell r="D85">
            <v>25977.54</v>
          </cell>
        </row>
        <row r="86">
          <cell r="C86">
            <v>12041.23</v>
          </cell>
          <cell r="D86">
            <v>35839.14</v>
          </cell>
        </row>
        <row r="87">
          <cell r="C87">
            <v>11534.41</v>
          </cell>
          <cell r="D87">
            <v>48492.12</v>
          </cell>
        </row>
        <row r="88">
          <cell r="C88">
            <v>52421.520000000004</v>
          </cell>
          <cell r="D88">
            <v>89278.33</v>
          </cell>
        </row>
        <row r="89">
          <cell r="C89">
            <v>21998.71</v>
          </cell>
          <cell r="D89">
            <v>167414</v>
          </cell>
        </row>
        <row r="90">
          <cell r="C90">
            <v>130967.84</v>
          </cell>
          <cell r="D90">
            <v>210565.72</v>
          </cell>
        </row>
        <row r="91">
          <cell r="C91">
            <v>685965.8300000001</v>
          </cell>
          <cell r="D91">
            <v>69809.23</v>
          </cell>
        </row>
        <row r="92">
          <cell r="C92">
            <v>1347879.54</v>
          </cell>
          <cell r="D92">
            <v>53625.38</v>
          </cell>
        </row>
        <row r="93">
          <cell r="C93">
            <v>321080.15</v>
          </cell>
          <cell r="D93">
            <v>197357.43</v>
          </cell>
        </row>
        <row r="94">
          <cell r="C94">
            <v>271080.68</v>
          </cell>
          <cell r="D94">
            <v>353984.82</v>
          </cell>
        </row>
        <row r="95">
          <cell r="C95">
            <v>500228.97</v>
          </cell>
          <cell r="D95">
            <v>1082534.72</v>
          </cell>
        </row>
        <row r="96">
          <cell r="C96">
            <v>424752.39</v>
          </cell>
          <cell r="D96">
            <v>768425.01</v>
          </cell>
        </row>
        <row r="97">
          <cell r="C97">
            <v>286047.22</v>
          </cell>
          <cell r="D97">
            <v>1096359.32</v>
          </cell>
        </row>
        <row r="98">
          <cell r="C98">
            <v>178145.45</v>
          </cell>
          <cell r="D98">
            <v>909274.29</v>
          </cell>
        </row>
        <row r="99">
          <cell r="C99">
            <v>104344.42</v>
          </cell>
          <cell r="D99">
            <v>293443.53</v>
          </cell>
        </row>
        <row r="100">
          <cell r="C100">
            <v>12201.62</v>
          </cell>
          <cell r="D100">
            <v>654253.19</v>
          </cell>
        </row>
        <row r="101">
          <cell r="C101">
            <v>25321.73</v>
          </cell>
          <cell r="D101">
            <v>217662.44</v>
          </cell>
        </row>
        <row r="102">
          <cell r="C102">
            <v>30894.4</v>
          </cell>
          <cell r="D102">
            <v>109872.25</v>
          </cell>
        </row>
        <row r="103">
          <cell r="C103">
            <v>18923.23</v>
          </cell>
          <cell r="D103">
            <v>209540.71</v>
          </cell>
        </row>
        <row r="104">
          <cell r="C104">
            <v>129374.36</v>
          </cell>
          <cell r="D104">
            <v>20221.01</v>
          </cell>
        </row>
        <row r="105">
          <cell r="C105">
            <v>5444.36</v>
          </cell>
          <cell r="D105">
            <v>16567.41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</sheetData>
      <sheetData sheetId="1">
        <row r="52">
          <cell r="G52">
            <v>36767.2</v>
          </cell>
        </row>
        <row r="53">
          <cell r="G53">
            <v>43179.86</v>
          </cell>
        </row>
        <row r="54">
          <cell r="G54">
            <v>38617.65</v>
          </cell>
        </row>
        <row r="55">
          <cell r="G55">
            <v>32809.770000000004</v>
          </cell>
        </row>
        <row r="56">
          <cell r="G56">
            <v>50132.67</v>
          </cell>
        </row>
        <row r="57">
          <cell r="G57">
            <v>40721.91</v>
          </cell>
        </row>
        <row r="58">
          <cell r="G58">
            <v>52829.32</v>
          </cell>
        </row>
        <row r="59">
          <cell r="G59">
            <v>47799.13</v>
          </cell>
        </row>
        <row r="60">
          <cell r="G60">
            <v>42188.86</v>
          </cell>
        </row>
        <row r="61">
          <cell r="G61">
            <v>57429.030000000006</v>
          </cell>
        </row>
        <row r="62">
          <cell r="G62">
            <v>58487.69</v>
          </cell>
        </row>
        <row r="63">
          <cell r="G63">
            <v>53515.97</v>
          </cell>
        </row>
        <row r="64">
          <cell r="G64">
            <v>83250.1</v>
          </cell>
        </row>
        <row r="65">
          <cell r="G65">
            <v>72797.03</v>
          </cell>
        </row>
        <row r="66">
          <cell r="G66">
            <v>61966.96</v>
          </cell>
        </row>
        <row r="67">
          <cell r="G67">
            <v>12231.38</v>
          </cell>
        </row>
        <row r="68">
          <cell r="G68">
            <v>62326.31</v>
          </cell>
        </row>
        <row r="69">
          <cell r="G69">
            <v>50237.62000000001</v>
          </cell>
        </row>
        <row r="70">
          <cell r="G70">
            <v>54124.119999999995</v>
          </cell>
        </row>
        <row r="71">
          <cell r="G71">
            <v>115174.71</v>
          </cell>
        </row>
        <row r="72">
          <cell r="G72">
            <v>26237.39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</sheetData>
      <sheetData sheetId="2">
        <row r="52">
          <cell r="G52">
            <v>85500.59999999999</v>
          </cell>
        </row>
        <row r="53">
          <cell r="G53">
            <v>51778.13</v>
          </cell>
        </row>
        <row r="54">
          <cell r="G54">
            <v>56175.780000000006</v>
          </cell>
        </row>
        <row r="55">
          <cell r="G55">
            <v>52417.469999999994</v>
          </cell>
        </row>
        <row r="56">
          <cell r="G56">
            <v>53265.62</v>
          </cell>
        </row>
        <row r="57">
          <cell r="G57">
            <v>43069.79</v>
          </cell>
        </row>
        <row r="58">
          <cell r="G58">
            <v>58995.74</v>
          </cell>
        </row>
        <row r="59">
          <cell r="G59">
            <v>57797.41</v>
          </cell>
        </row>
        <row r="60">
          <cell r="G60">
            <v>57493.86</v>
          </cell>
        </row>
        <row r="61">
          <cell r="G61">
            <v>53964</v>
          </cell>
        </row>
        <row r="62">
          <cell r="G62">
            <v>58608.63</v>
          </cell>
        </row>
        <row r="63">
          <cell r="G63">
            <v>63861.61</v>
          </cell>
        </row>
        <row r="64">
          <cell r="G64">
            <v>58866.04</v>
          </cell>
        </row>
        <row r="65">
          <cell r="G65">
            <v>60344.68</v>
          </cell>
        </row>
        <row r="66">
          <cell r="G66">
            <v>51295.01</v>
          </cell>
        </row>
        <row r="67">
          <cell r="G67">
            <v>27001.95</v>
          </cell>
        </row>
        <row r="68">
          <cell r="G68">
            <v>70303.5</v>
          </cell>
        </row>
        <row r="69">
          <cell r="G69">
            <v>54554.49</v>
          </cell>
        </row>
        <row r="70">
          <cell r="G70">
            <v>70300.11</v>
          </cell>
        </row>
        <row r="71">
          <cell r="G71">
            <v>83424.39</v>
          </cell>
        </row>
        <row r="72">
          <cell r="G72">
            <v>28717.82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</sheetData>
      <sheetData sheetId="3">
        <row r="52">
          <cell r="G52">
            <v>25912.52</v>
          </cell>
        </row>
        <row r="53">
          <cell r="G53">
            <v>39044.969999999994</v>
          </cell>
        </row>
        <row r="54">
          <cell r="G54">
            <v>32713.42</v>
          </cell>
        </row>
        <row r="55">
          <cell r="G55">
            <v>19468.16</v>
          </cell>
        </row>
        <row r="56">
          <cell r="G56">
            <v>41231.76</v>
          </cell>
        </row>
        <row r="57">
          <cell r="G57">
            <v>75730.41</v>
          </cell>
        </row>
        <row r="58">
          <cell r="G58">
            <v>30079.95</v>
          </cell>
        </row>
        <row r="59">
          <cell r="G59">
            <v>60866.09</v>
          </cell>
        </row>
        <row r="60">
          <cell r="G60">
            <v>63070.23</v>
          </cell>
        </row>
        <row r="61">
          <cell r="G61">
            <v>30922.15</v>
          </cell>
        </row>
        <row r="62">
          <cell r="G62">
            <v>58782.12</v>
          </cell>
        </row>
        <row r="63">
          <cell r="G63">
            <v>50205.46</v>
          </cell>
        </row>
        <row r="64">
          <cell r="G64">
            <v>232990.86</v>
          </cell>
        </row>
        <row r="65">
          <cell r="G65">
            <v>137500.64</v>
          </cell>
        </row>
        <row r="66">
          <cell r="G66">
            <v>52039.64</v>
          </cell>
        </row>
        <row r="67">
          <cell r="G67">
            <v>12872.89</v>
          </cell>
        </row>
        <row r="68">
          <cell r="G68">
            <v>23798.44</v>
          </cell>
        </row>
        <row r="69">
          <cell r="G69">
            <v>91915.69</v>
          </cell>
        </row>
        <row r="70">
          <cell r="G70">
            <v>27678.85</v>
          </cell>
        </row>
        <row r="71">
          <cell r="G71">
            <v>31290.62</v>
          </cell>
        </row>
        <row r="72">
          <cell r="G72">
            <v>25142.34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</sheetData>
      <sheetData sheetId="4"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394.45</v>
          </cell>
        </row>
        <row r="105">
          <cell r="H105">
            <v>317.86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716.43</v>
          </cell>
        </row>
        <row r="111">
          <cell r="H111">
            <v>1078.06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</sheetData>
      <sheetData sheetId="5">
        <row r="100">
          <cell r="J100">
            <v>20195.75</v>
          </cell>
        </row>
        <row r="101">
          <cell r="J101">
            <v>21307.870000000003</v>
          </cell>
        </row>
        <row r="102">
          <cell r="J102">
            <v>12443.59</v>
          </cell>
        </row>
        <row r="103">
          <cell r="J103">
            <v>25592.02</v>
          </cell>
        </row>
        <row r="104">
          <cell r="J104">
            <v>23642.96</v>
          </cell>
        </row>
        <row r="105">
          <cell r="J105">
            <v>60803.17</v>
          </cell>
        </row>
        <row r="106">
          <cell r="J106">
            <v>154554.46</v>
          </cell>
        </row>
        <row r="107">
          <cell r="J107">
            <v>308227.79</v>
          </cell>
        </row>
        <row r="108">
          <cell r="J108">
            <v>101372.52</v>
          </cell>
        </row>
        <row r="109">
          <cell r="J109">
            <v>79878.24999999999</v>
          </cell>
        </row>
        <row r="110">
          <cell r="J110">
            <v>148423.4</v>
          </cell>
        </row>
        <row r="111">
          <cell r="J111">
            <v>118784.49</v>
          </cell>
        </row>
        <row r="112">
          <cell r="J112">
            <v>177489.34</v>
          </cell>
        </row>
        <row r="113">
          <cell r="J113">
            <v>113878.04999999999</v>
          </cell>
        </row>
        <row r="114">
          <cell r="J114">
            <v>46128.03999999999</v>
          </cell>
        </row>
        <row r="115">
          <cell r="J115">
            <v>8640.07</v>
          </cell>
        </row>
        <row r="116">
          <cell r="J116">
            <v>19725.53</v>
          </cell>
        </row>
        <row r="117">
          <cell r="J117">
            <v>50680.33</v>
          </cell>
        </row>
        <row r="118">
          <cell r="J118">
            <v>21471.850000000002</v>
          </cell>
        </row>
        <row r="119">
          <cell r="J119">
            <v>44559.58</v>
          </cell>
        </row>
        <row r="120">
          <cell r="J120">
            <v>14563.189999999999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</sheetData>
      <sheetData sheetId="6">
        <row r="17">
          <cell r="F17">
            <v>-116.91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6"/>
  <sheetViews>
    <sheetView zoomScale="90" zoomScaleNormal="90" workbookViewId="0" topLeftCell="A43">
      <selection activeCell="B80" sqref="B80:K106"/>
    </sheetView>
  </sheetViews>
  <sheetFormatPr defaultColWidth="11.421875" defaultRowHeight="12.75"/>
  <cols>
    <col min="1" max="1" width="4.28125" style="0" customWidth="1"/>
    <col min="2" max="2" width="9.421875" style="0" customWidth="1"/>
    <col min="3" max="3" width="14.57421875" style="0" customWidth="1"/>
    <col min="4" max="4" width="13.57421875" style="0" customWidth="1"/>
    <col min="5" max="5" width="13.7109375" style="0" customWidth="1"/>
    <col min="6" max="6" width="13.28125" style="0" customWidth="1"/>
    <col min="7" max="7" width="12.421875" style="0" customWidth="1"/>
    <col min="8" max="8" width="15.140625" style="0" customWidth="1"/>
    <col min="9" max="9" width="14.421875" style="0" customWidth="1"/>
    <col min="10" max="10" width="13.57421875" style="0" customWidth="1"/>
    <col min="11" max="11" width="14.421875" style="0" customWidth="1"/>
    <col min="12" max="12" width="13.57421875" style="0" bestFit="1" customWidth="1"/>
  </cols>
  <sheetData>
    <row r="2" ht="13.5" thickBot="1"/>
    <row r="3" spans="2:11" ht="13.5" thickTop="1">
      <c r="B3" s="151" t="s">
        <v>0</v>
      </c>
      <c r="C3" s="152"/>
      <c r="D3" s="153"/>
      <c r="E3" s="1"/>
      <c r="F3" s="1"/>
      <c r="G3" s="1"/>
      <c r="H3" s="1"/>
      <c r="I3" s="1"/>
      <c r="J3" s="1"/>
      <c r="K3" s="1"/>
    </row>
    <row r="4" spans="2:11" ht="12.75">
      <c r="B4" s="154" t="s">
        <v>1</v>
      </c>
      <c r="C4" s="155"/>
      <c r="D4" s="156"/>
      <c r="E4" s="1"/>
      <c r="F4" s="1"/>
      <c r="G4" s="1"/>
      <c r="H4" s="1"/>
      <c r="I4" s="1"/>
      <c r="J4" s="1"/>
      <c r="K4" s="1"/>
    </row>
    <row r="5" spans="2:11" ht="13.5" thickBot="1">
      <c r="B5" s="157" t="s">
        <v>44</v>
      </c>
      <c r="C5" s="158"/>
      <c r="D5" s="159"/>
      <c r="E5" s="1"/>
      <c r="F5" s="1"/>
      <c r="G5" s="1"/>
      <c r="H5" s="1"/>
      <c r="I5" s="1"/>
      <c r="J5" s="1"/>
      <c r="K5" s="1"/>
    </row>
    <row r="6" spans="3:11" ht="13.5" thickTop="1">
      <c r="C6" s="1"/>
      <c r="D6" s="1"/>
      <c r="E6" s="1"/>
      <c r="F6" s="1"/>
      <c r="G6" s="1"/>
      <c r="H6" s="1"/>
      <c r="I6" s="1"/>
      <c r="J6" s="1"/>
      <c r="K6" s="1"/>
    </row>
    <row r="7" spans="3:11" ht="13.5" thickBot="1">
      <c r="C7" s="1"/>
      <c r="D7" s="1"/>
      <c r="E7" s="1"/>
      <c r="F7" s="1"/>
      <c r="G7" s="1"/>
      <c r="H7" s="1"/>
      <c r="I7" s="1"/>
      <c r="J7" s="1"/>
      <c r="K7" s="1"/>
    </row>
    <row r="8" spans="2:11" ht="17.25" thickBot="1" thickTop="1">
      <c r="B8" s="2" t="s">
        <v>2</v>
      </c>
      <c r="C8" s="1"/>
      <c r="D8" s="1"/>
      <c r="E8" s="160" t="s">
        <v>77</v>
      </c>
      <c r="F8" s="161"/>
      <c r="G8" s="161"/>
      <c r="H8" s="162"/>
      <c r="J8" s="1"/>
      <c r="K8" s="1"/>
    </row>
    <row r="9" spans="3:11" ht="14.25" thickBot="1" thickTop="1">
      <c r="C9" s="1"/>
      <c r="D9" s="1"/>
      <c r="E9" s="1"/>
      <c r="F9" s="1"/>
      <c r="G9" s="1"/>
      <c r="H9" s="1"/>
      <c r="I9" s="1"/>
      <c r="J9" s="1"/>
      <c r="K9" s="1"/>
    </row>
    <row r="10" spans="2:11" ht="14.25" thickBot="1" thickTop="1">
      <c r="B10" s="97" t="s">
        <v>3</v>
      </c>
      <c r="C10" s="100" t="s">
        <v>48</v>
      </c>
      <c r="D10" s="100" t="s">
        <v>5</v>
      </c>
      <c r="E10" s="100" t="s">
        <v>6</v>
      </c>
      <c r="F10" s="100" t="s">
        <v>7</v>
      </c>
      <c r="G10" s="100" t="s">
        <v>8</v>
      </c>
      <c r="H10" s="101" t="s">
        <v>47</v>
      </c>
      <c r="I10" s="100" t="s">
        <v>41</v>
      </c>
      <c r="J10" s="101" t="s">
        <v>43</v>
      </c>
      <c r="K10" s="98" t="s">
        <v>10</v>
      </c>
    </row>
    <row r="11" spans="2:12" ht="13.5" thickTop="1">
      <c r="B11" s="3" t="s">
        <v>11</v>
      </c>
      <c r="C11" s="99">
        <v>8229258.77</v>
      </c>
      <c r="D11" s="99">
        <v>512939.98</v>
      </c>
      <c r="E11" s="99">
        <v>685788.48</v>
      </c>
      <c r="F11" s="99">
        <v>758584.74</v>
      </c>
      <c r="G11" s="99">
        <v>3080.72</v>
      </c>
      <c r="H11" s="99">
        <v>143248.73</v>
      </c>
      <c r="I11" s="30">
        <f aca="true" t="shared" si="0" ref="I11:I22">SUM(C11:H11)</f>
        <v>10332901.420000002</v>
      </c>
      <c r="J11" s="99">
        <f>1160048.72-H11</f>
        <v>1016799.99</v>
      </c>
      <c r="K11" s="5">
        <f>+I11+J11</f>
        <v>11349701.410000002</v>
      </c>
      <c r="L11" s="1"/>
    </row>
    <row r="12" spans="2:11" ht="12.75">
      <c r="B12" s="3" t="s">
        <v>12</v>
      </c>
      <c r="C12" s="37">
        <v>8482376.22</v>
      </c>
      <c r="D12" s="37">
        <v>3767546.73</v>
      </c>
      <c r="E12" s="37">
        <v>1316670.58</v>
      </c>
      <c r="F12" s="37">
        <v>795217.66</v>
      </c>
      <c r="G12" s="37">
        <v>2233.14</v>
      </c>
      <c r="H12" s="37">
        <v>140496.3</v>
      </c>
      <c r="I12" s="5">
        <f t="shared" si="0"/>
        <v>14504540.630000003</v>
      </c>
      <c r="J12" s="37">
        <f>1164260.15-140496.3</f>
        <v>1023763.8499999999</v>
      </c>
      <c r="K12" s="5">
        <f aca="true" t="shared" si="1" ref="K12:K22">+I12+J12</f>
        <v>15528304.480000002</v>
      </c>
    </row>
    <row r="13" spans="2:11" ht="12.75">
      <c r="B13" s="3" t="s">
        <v>13</v>
      </c>
      <c r="C13" s="37">
        <v>8454579.98</v>
      </c>
      <c r="D13" s="37">
        <v>1179554.17</v>
      </c>
      <c r="E13" s="37">
        <v>2915687.59</v>
      </c>
      <c r="F13" s="37">
        <v>812441.6</v>
      </c>
      <c r="G13" s="37">
        <v>3824.38</v>
      </c>
      <c r="H13" s="37">
        <v>171527.8</v>
      </c>
      <c r="I13" s="5">
        <f t="shared" si="0"/>
        <v>13537615.520000001</v>
      </c>
      <c r="J13" s="37">
        <f>1379750.69-H13</f>
        <v>1208222.89</v>
      </c>
      <c r="K13" s="5">
        <f t="shared" si="1"/>
        <v>14745838.410000002</v>
      </c>
    </row>
    <row r="14" spans="2:11" ht="12.75">
      <c r="B14" s="3" t="s">
        <v>14</v>
      </c>
      <c r="C14" s="37">
        <v>9549038.12</v>
      </c>
      <c r="D14" s="37">
        <v>1272356.68</v>
      </c>
      <c r="E14" s="37">
        <v>1227757.44</v>
      </c>
      <c r="F14" s="37">
        <v>1086922.98</v>
      </c>
      <c r="G14" s="37">
        <v>2953.96</v>
      </c>
      <c r="H14" s="37">
        <v>197943.71</v>
      </c>
      <c r="I14" s="5">
        <f t="shared" si="0"/>
        <v>13336972.89</v>
      </c>
      <c r="J14" s="37">
        <f>1334900.79-H14</f>
        <v>1136957.08</v>
      </c>
      <c r="K14" s="5">
        <f t="shared" si="1"/>
        <v>14473929.97</v>
      </c>
    </row>
    <row r="15" spans="2:11" ht="12.75">
      <c r="B15" s="3" t="s">
        <v>15</v>
      </c>
      <c r="C15" s="37">
        <v>14700559.45</v>
      </c>
      <c r="D15" s="37">
        <v>1184909.34</v>
      </c>
      <c r="E15" s="37">
        <v>1109406.46</v>
      </c>
      <c r="F15" s="37">
        <v>1262645</v>
      </c>
      <c r="G15" s="37">
        <v>3109.78</v>
      </c>
      <c r="H15" s="37">
        <v>227449.51</v>
      </c>
      <c r="I15" s="5">
        <f t="shared" si="0"/>
        <v>18488079.540000003</v>
      </c>
      <c r="J15" s="37">
        <f>1373167.24-H15</f>
        <v>1145717.73</v>
      </c>
      <c r="K15" s="5">
        <f t="shared" si="1"/>
        <v>19633797.270000003</v>
      </c>
    </row>
    <row r="16" spans="2:11" ht="12.75">
      <c r="B16" s="3" t="s">
        <v>16</v>
      </c>
      <c r="C16" s="37">
        <v>9446012.06</v>
      </c>
      <c r="D16" s="37">
        <v>1085652.42</v>
      </c>
      <c r="E16" s="37">
        <v>894895.26</v>
      </c>
      <c r="F16" s="37">
        <v>983610.64</v>
      </c>
      <c r="G16" s="37">
        <v>1999.71</v>
      </c>
      <c r="H16" s="37">
        <v>165004.76</v>
      </c>
      <c r="I16" s="5">
        <f t="shared" si="0"/>
        <v>12577174.850000001</v>
      </c>
      <c r="J16" s="37">
        <f>1306749.7-H16</f>
        <v>1141744.94</v>
      </c>
      <c r="K16" s="5">
        <f t="shared" si="1"/>
        <v>13718919.790000001</v>
      </c>
    </row>
    <row r="17" spans="2:11" ht="12.75">
      <c r="B17" s="3" t="s">
        <v>17</v>
      </c>
      <c r="C17" s="37">
        <v>9992270.4</v>
      </c>
      <c r="D17" s="37">
        <v>1295028.63</v>
      </c>
      <c r="E17" s="37">
        <v>1185703.19</v>
      </c>
      <c r="F17" s="37">
        <v>1031152.33</v>
      </c>
      <c r="G17" s="37">
        <v>3023.3</v>
      </c>
      <c r="H17" s="37">
        <v>189436.18</v>
      </c>
      <c r="I17" s="5">
        <f t="shared" si="0"/>
        <v>13696614.030000001</v>
      </c>
      <c r="J17" s="37">
        <f>1385846.21-H17</f>
        <v>1196410.03</v>
      </c>
      <c r="K17" s="5">
        <f t="shared" si="1"/>
        <v>14893024.06</v>
      </c>
    </row>
    <row r="18" spans="2:11" ht="12.75">
      <c r="B18" s="3" t="s">
        <v>18</v>
      </c>
      <c r="C18" s="37">
        <v>10045894.03</v>
      </c>
      <c r="D18" s="37">
        <v>983620.57</v>
      </c>
      <c r="E18" s="37">
        <v>1552715.33</v>
      </c>
      <c r="F18" s="37">
        <v>1366897.16</v>
      </c>
      <c r="G18" s="37">
        <v>2909.99</v>
      </c>
      <c r="H18" s="37">
        <v>253397.22</v>
      </c>
      <c r="I18" s="5">
        <f t="shared" si="0"/>
        <v>14205434.3</v>
      </c>
      <c r="J18" s="37">
        <f>1587266.93-H18</f>
        <v>1333869.71</v>
      </c>
      <c r="K18" s="5">
        <f t="shared" si="1"/>
        <v>15539304.010000002</v>
      </c>
    </row>
    <row r="19" spans="2:11" ht="12.75">
      <c r="B19" s="3" t="s">
        <v>75</v>
      </c>
      <c r="C19" s="37">
        <v>10385570.82</v>
      </c>
      <c r="D19" s="37">
        <v>1085673.28</v>
      </c>
      <c r="E19" s="37">
        <v>985208.42</v>
      </c>
      <c r="F19" s="37">
        <v>1133483.75</v>
      </c>
      <c r="G19" s="37">
        <v>3767.45</v>
      </c>
      <c r="H19" s="37">
        <v>207092.09</v>
      </c>
      <c r="I19" s="5">
        <f t="shared" si="0"/>
        <v>13800795.809999999</v>
      </c>
      <c r="J19" s="37">
        <f>1457105.03-H19</f>
        <v>1250012.94</v>
      </c>
      <c r="K19" s="5">
        <f t="shared" si="1"/>
        <v>15050808.749999998</v>
      </c>
    </row>
    <row r="20" spans="2:11" ht="12.75">
      <c r="B20" s="3" t="s">
        <v>20</v>
      </c>
      <c r="C20" s="37">
        <v>10170234.62</v>
      </c>
      <c r="D20" s="37">
        <v>887641.21</v>
      </c>
      <c r="E20" s="37">
        <v>968377.65</v>
      </c>
      <c r="F20" s="37">
        <v>1220999.32</v>
      </c>
      <c r="G20" s="37">
        <v>1656.82</v>
      </c>
      <c r="H20" s="37">
        <v>216255.57</v>
      </c>
      <c r="I20" s="5">
        <f t="shared" si="0"/>
        <v>13465165.19</v>
      </c>
      <c r="J20" s="37">
        <f>1398381.72-H20</f>
        <v>1182126.15</v>
      </c>
      <c r="K20" s="5">
        <f t="shared" si="1"/>
        <v>14647291.34</v>
      </c>
    </row>
    <row r="21" spans="2:11" ht="12.75">
      <c r="B21" s="3" t="s">
        <v>21</v>
      </c>
      <c r="C21" s="37">
        <v>10701804.95</v>
      </c>
      <c r="D21" s="37">
        <v>1043168.46</v>
      </c>
      <c r="E21" s="37">
        <v>1078974.78</v>
      </c>
      <c r="F21" s="37">
        <v>1147911.12</v>
      </c>
      <c r="G21" s="37">
        <v>2997.17</v>
      </c>
      <c r="H21" s="37">
        <v>205122.21</v>
      </c>
      <c r="I21" s="5">
        <f t="shared" si="0"/>
        <v>14179978.69</v>
      </c>
      <c r="J21" s="37">
        <f>1486394.27-H21</f>
        <v>1281272.06</v>
      </c>
      <c r="K21" s="5">
        <f t="shared" si="1"/>
        <v>15461250.75</v>
      </c>
    </row>
    <row r="22" spans="2:11" ht="13.5" thickBot="1">
      <c r="B22" s="3" t="s">
        <v>22</v>
      </c>
      <c r="C22" s="111">
        <v>11219904.6</v>
      </c>
      <c r="D22" s="111">
        <v>1092707.77</v>
      </c>
      <c r="E22" s="111">
        <v>1197736.63</v>
      </c>
      <c r="F22" s="111">
        <v>1163257.21</v>
      </c>
      <c r="G22" s="111">
        <v>2506.8</v>
      </c>
      <c r="H22" s="111">
        <v>208730.9</v>
      </c>
      <c r="I22" s="5">
        <f t="shared" si="0"/>
        <v>14884843.910000002</v>
      </c>
      <c r="J22" s="111">
        <f>1572362.25-H22</f>
        <v>1363631.35</v>
      </c>
      <c r="K22" s="7">
        <f t="shared" si="1"/>
        <v>16248475.260000002</v>
      </c>
    </row>
    <row r="23" spans="2:11" ht="14.25" thickBot="1" thickTop="1">
      <c r="B23" s="33" t="s">
        <v>10</v>
      </c>
      <c r="C23" s="23">
        <f aca="true" t="shared" si="2" ref="C23:J23">SUM(C11:C22)</f>
        <v>121377504.02</v>
      </c>
      <c r="D23" s="23">
        <f t="shared" si="2"/>
        <v>15390799.239999998</v>
      </c>
      <c r="E23" s="23">
        <f t="shared" si="2"/>
        <v>15118921.809999999</v>
      </c>
      <c r="F23" s="23">
        <f t="shared" si="2"/>
        <v>12763123.510000002</v>
      </c>
      <c r="G23" s="23">
        <f t="shared" si="2"/>
        <v>34063.22000000001</v>
      </c>
      <c r="H23" s="23">
        <f t="shared" si="2"/>
        <v>2325704.98</v>
      </c>
      <c r="I23" s="24">
        <f t="shared" si="2"/>
        <v>167010116.78000003</v>
      </c>
      <c r="J23" s="23">
        <f t="shared" si="2"/>
        <v>14280528.719999999</v>
      </c>
      <c r="K23" s="24">
        <f>SUM(K11:K22)</f>
        <v>181290645.5</v>
      </c>
    </row>
    <row r="24" spans="2:11" ht="13.5" thickTop="1">
      <c r="B24" s="18" t="s">
        <v>23</v>
      </c>
      <c r="C24" s="124">
        <f aca="true" t="shared" si="3" ref="C24:J24">+C23*100/$K23</f>
        <v>66.9518847402416</v>
      </c>
      <c r="D24" s="124">
        <f t="shared" si="3"/>
        <v>8.489571647534344</v>
      </c>
      <c r="E24" s="124">
        <f t="shared" si="3"/>
        <v>8.339603937258858</v>
      </c>
      <c r="F24" s="124">
        <f t="shared" si="3"/>
        <v>7.040144556162443</v>
      </c>
      <c r="G24" s="124">
        <f t="shared" si="3"/>
        <v>0.018789287172569537</v>
      </c>
      <c r="H24" s="124">
        <f t="shared" si="3"/>
        <v>1.282859892514421</v>
      </c>
      <c r="I24" s="22"/>
      <c r="J24" s="124">
        <f t="shared" si="3"/>
        <v>7.877145939115761</v>
      </c>
      <c r="K24" s="102">
        <f>+K23*100/$K23</f>
        <v>100</v>
      </c>
    </row>
    <row r="26" ht="13.5" thickBot="1"/>
    <row r="27" spans="2:12" ht="14.25" thickBot="1" thickTop="1">
      <c r="B27" s="150" t="s">
        <v>72</v>
      </c>
      <c r="C27" s="5">
        <f aca="true" t="shared" si="4" ref="C27:K27">C23/12</f>
        <v>10114792.001666667</v>
      </c>
      <c r="D27" s="5">
        <f t="shared" si="4"/>
        <v>1282566.6033333333</v>
      </c>
      <c r="E27" s="5">
        <f t="shared" si="4"/>
        <v>1259910.1508333331</v>
      </c>
      <c r="F27" s="5">
        <f t="shared" si="4"/>
        <v>1063593.6258333335</v>
      </c>
      <c r="G27" s="5">
        <f t="shared" si="4"/>
        <v>2838.6016666666674</v>
      </c>
      <c r="H27" s="5">
        <f t="shared" si="4"/>
        <v>193808.74833333332</v>
      </c>
      <c r="I27" s="105">
        <f t="shared" si="4"/>
        <v>13917509.73166667</v>
      </c>
      <c r="J27" s="106">
        <f t="shared" si="4"/>
        <v>1190044.0599999998</v>
      </c>
      <c r="K27" s="105">
        <f t="shared" si="4"/>
        <v>15107553.791666666</v>
      </c>
      <c r="L27" s="149"/>
    </row>
    <row r="28" ht="13.5" thickTop="1"/>
    <row r="30" ht="12.75">
      <c r="I30" s="1"/>
    </row>
    <row r="61" ht="13.5" thickBot="1"/>
    <row r="62" ht="13.5" thickTop="1">
      <c r="C62" s="130" t="s">
        <v>114</v>
      </c>
    </row>
    <row r="63" spans="2:4" ht="13.5" thickBot="1">
      <c r="B63" s="97" t="s">
        <v>3</v>
      </c>
      <c r="C63" s="117">
        <v>2005</v>
      </c>
      <c r="D63" s="131" t="s">
        <v>23</v>
      </c>
    </row>
    <row r="64" spans="2:4" ht="13.5" thickTop="1">
      <c r="B64" s="3" t="s">
        <v>11</v>
      </c>
      <c r="C64" s="135">
        <f>K11</f>
        <v>11349701.410000002</v>
      </c>
      <c r="D64" s="132">
        <f>C64*100/C76</f>
        <v>6.2605003025376735</v>
      </c>
    </row>
    <row r="65" spans="2:4" ht="12.75">
      <c r="B65" s="3" t="s">
        <v>12</v>
      </c>
      <c r="C65" s="136">
        <f>K12</f>
        <v>15528304.480000002</v>
      </c>
      <c r="D65" s="132">
        <f>C65*100/C76</f>
        <v>8.565419598552866</v>
      </c>
    </row>
    <row r="66" spans="2:4" ht="12.75">
      <c r="B66" s="3" t="s">
        <v>13</v>
      </c>
      <c r="C66" s="79">
        <v>14745838.41</v>
      </c>
      <c r="D66" s="132">
        <f>C66*100/C76</f>
        <v>8.13381096930343</v>
      </c>
    </row>
    <row r="67" spans="2:4" ht="12.75">
      <c r="B67" s="3" t="s">
        <v>14</v>
      </c>
      <c r="C67" s="79">
        <v>14473929.97</v>
      </c>
      <c r="D67" s="132">
        <f>C67*100/C76</f>
        <v>7.983826153898271</v>
      </c>
    </row>
    <row r="68" spans="2:4" ht="12.75">
      <c r="B68" s="3" t="s">
        <v>15</v>
      </c>
      <c r="C68" s="79">
        <v>19633797.27</v>
      </c>
      <c r="D68" s="132">
        <f>C68*100/C76</f>
        <v>10.830011231881237</v>
      </c>
    </row>
    <row r="69" spans="2:4" ht="12.75">
      <c r="B69" s="3" t="s">
        <v>16</v>
      </c>
      <c r="C69" s="79">
        <v>13718919.79</v>
      </c>
      <c r="D69" s="132">
        <f>C69*100/C76</f>
        <v>7.567362205679828</v>
      </c>
    </row>
    <row r="70" spans="2:4" ht="12.75">
      <c r="B70" s="3" t="s">
        <v>17</v>
      </c>
      <c r="C70" s="79">
        <v>14893024.06</v>
      </c>
      <c r="D70" s="132">
        <f>C70*100/C76</f>
        <v>8.214998638746641</v>
      </c>
    </row>
    <row r="71" spans="2:4" ht="12.75">
      <c r="B71" s="3" t="s">
        <v>18</v>
      </c>
      <c r="C71" s="79">
        <v>15539304.01</v>
      </c>
      <c r="D71" s="132">
        <f>C71*100/C76</f>
        <v>8.571486944151234</v>
      </c>
    </row>
    <row r="72" spans="2:4" ht="12.75">
      <c r="B72" s="3" t="s">
        <v>19</v>
      </c>
      <c r="C72" s="79">
        <v>15050808.75</v>
      </c>
      <c r="D72" s="132">
        <f>C72*100/C76</f>
        <v>8.302032743327619</v>
      </c>
    </row>
    <row r="73" spans="2:4" ht="12.75">
      <c r="B73" s="3" t="s">
        <v>20</v>
      </c>
      <c r="C73" s="79">
        <v>14647291.34</v>
      </c>
      <c r="D73" s="132">
        <f>C73*100/C76</f>
        <v>8.079452362035966</v>
      </c>
    </row>
    <row r="74" spans="2:4" ht="12.75">
      <c r="B74" s="3" t="s">
        <v>21</v>
      </c>
      <c r="C74" s="79">
        <v>15461250.75</v>
      </c>
      <c r="D74" s="132">
        <f>C74*100/C76</f>
        <v>8.52843273151675</v>
      </c>
    </row>
    <row r="75" spans="2:4" ht="13.5" thickBot="1">
      <c r="B75" s="3" t="s">
        <v>22</v>
      </c>
      <c r="C75" s="137">
        <v>16248475.26</v>
      </c>
      <c r="D75" s="132">
        <f>C75*100/C76</f>
        <v>8.962666118368473</v>
      </c>
    </row>
    <row r="76" spans="2:4" ht="14.25" thickBot="1" thickTop="1">
      <c r="B76" s="133" t="s">
        <v>66</v>
      </c>
      <c r="C76" s="105">
        <f>SUM(C64:C75)</f>
        <v>181290645.50000003</v>
      </c>
      <c r="D76" s="118">
        <f>C76*100/C76</f>
        <v>100</v>
      </c>
    </row>
    <row r="77" ht="13.5" thickTop="1"/>
  </sheetData>
  <mergeCells count="4">
    <mergeCell ref="B3:D3"/>
    <mergeCell ref="B4:D4"/>
    <mergeCell ref="B5:D5"/>
    <mergeCell ref="E8:H8"/>
  </mergeCells>
  <printOptions/>
  <pageMargins left="0.7874015748031497" right="0.75" top="1.5748031496062993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C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C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workbookViewId="0" topLeftCell="D20">
      <selection activeCell="F3" sqref="F3"/>
    </sheetView>
  </sheetViews>
  <sheetFormatPr defaultColWidth="11.421875" defaultRowHeight="12.75"/>
  <cols>
    <col min="1" max="1" width="6.00390625" style="0" customWidth="1"/>
    <col min="2" max="2" width="12.7109375" style="0" customWidth="1"/>
    <col min="3" max="3" width="12.8515625" style="0" customWidth="1"/>
    <col min="4" max="4" width="12.140625" style="0" customWidth="1"/>
    <col min="5" max="5" width="13.7109375" style="0" customWidth="1"/>
    <col min="6" max="7" width="13.28125" style="0" customWidth="1"/>
    <col min="8" max="8" width="12.8515625" style="0" customWidth="1"/>
    <col min="9" max="9" width="12.00390625" style="0" customWidth="1"/>
    <col min="10" max="10" width="12.8515625" style="0" customWidth="1"/>
    <col min="11" max="11" width="14.140625" style="0" customWidth="1"/>
  </cols>
  <sheetData>
    <row r="2" ht="13.5" thickBot="1"/>
    <row r="3" spans="2:4" ht="13.5" thickTop="1">
      <c r="B3" s="151" t="s">
        <v>0</v>
      </c>
      <c r="C3" s="152"/>
      <c r="D3" s="153"/>
    </row>
    <row r="4" spans="2:5" ht="12.75">
      <c r="B4" s="166" t="s">
        <v>1</v>
      </c>
      <c r="C4" s="167"/>
      <c r="D4" s="168"/>
      <c r="E4" t="s">
        <v>56</v>
      </c>
    </row>
    <row r="5" spans="2:10" ht="16.5" thickBot="1">
      <c r="B5" s="169" t="s">
        <v>44</v>
      </c>
      <c r="C5" s="170"/>
      <c r="D5" s="171"/>
      <c r="E5" s="164" t="s">
        <v>113</v>
      </c>
      <c r="F5" s="164"/>
      <c r="G5" s="164"/>
      <c r="H5" s="164"/>
      <c r="I5" s="164"/>
      <c r="J5" s="164"/>
    </row>
    <row r="6" spans="6:11" ht="16.5" thickTop="1">
      <c r="F6" s="163" t="s">
        <v>57</v>
      </c>
      <c r="G6" s="163"/>
      <c r="H6" s="163"/>
      <c r="I6" s="163"/>
      <c r="K6" s="1"/>
    </row>
    <row r="7" spans="2:6" ht="13.5" thickBot="1">
      <c r="B7" s="2"/>
      <c r="C7" s="2"/>
      <c r="D7" s="8"/>
      <c r="E7" s="8"/>
      <c r="F7" s="8"/>
    </row>
    <row r="8" spans="3:11" ht="14.25" thickBot="1" thickTop="1">
      <c r="C8" s="165" t="s">
        <v>4</v>
      </c>
      <c r="D8" s="165"/>
      <c r="E8" s="165"/>
      <c r="F8" s="46"/>
      <c r="G8" s="46"/>
      <c r="H8" s="47"/>
      <c r="I8" s="48"/>
      <c r="J8" s="49" t="s">
        <v>58</v>
      </c>
      <c r="K8" s="122" t="s">
        <v>10</v>
      </c>
    </row>
    <row r="9" spans="2:11" ht="14.25" thickBot="1" thickTop="1">
      <c r="B9" s="50" t="s">
        <v>59</v>
      </c>
      <c r="C9" s="51" t="s">
        <v>60</v>
      </c>
      <c r="D9" s="51" t="s">
        <v>61</v>
      </c>
      <c r="E9" s="125" t="s">
        <v>10</v>
      </c>
      <c r="F9" s="52" t="s">
        <v>5</v>
      </c>
      <c r="G9" s="52" t="s">
        <v>6</v>
      </c>
      <c r="H9" s="52" t="s">
        <v>7</v>
      </c>
      <c r="I9" s="52" t="s">
        <v>8</v>
      </c>
      <c r="J9" s="52" t="s">
        <v>62</v>
      </c>
      <c r="K9" s="123" t="s">
        <v>63</v>
      </c>
    </row>
    <row r="10" spans="2:11" ht="13.5" thickTop="1">
      <c r="B10" s="53">
        <f>'[1]Hoja1'!B11</f>
        <v>38687</v>
      </c>
      <c r="C10" s="54">
        <f>'[1]Hoja1'!C85</f>
        <v>18758.949999999997</v>
      </c>
      <c r="D10" s="55">
        <f>'[1]Hoja1'!D85</f>
        <v>25977.54</v>
      </c>
      <c r="E10" s="55">
        <f>C10+D10</f>
        <v>44736.49</v>
      </c>
      <c r="F10" s="55">
        <f>'[1]Hoja2'!G52</f>
        <v>36767.2</v>
      </c>
      <c r="G10" s="55">
        <f>'[1]Hoja3'!G52</f>
        <v>85500.59999999999</v>
      </c>
      <c r="H10" s="55">
        <f>'[1]Hoja4'!G52</f>
        <v>25912.52</v>
      </c>
      <c r="I10" s="55">
        <f>'[1]Hoja5'!H100</f>
        <v>0</v>
      </c>
      <c r="J10" s="55">
        <f>'[1]Hoja6'!J100</f>
        <v>20195.75</v>
      </c>
      <c r="K10" s="55">
        <f>SUM(E10:J10)</f>
        <v>213112.55999999997</v>
      </c>
    </row>
    <row r="11" spans="2:11" ht="12.75">
      <c r="B11" s="56">
        <f>'[1]Hoja1'!B12</f>
        <v>38688</v>
      </c>
      <c r="C11" s="57">
        <f>'[1]Hoja1'!C86</f>
        <v>12041.23</v>
      </c>
      <c r="D11" s="4">
        <f>'[1]Hoja1'!D86</f>
        <v>35839.14</v>
      </c>
      <c r="E11" s="4">
        <f aca="true" t="shared" si="0" ref="E11:E33">C11+D11</f>
        <v>47880.369999999995</v>
      </c>
      <c r="F11" s="55">
        <f>'[1]Hoja2'!G53</f>
        <v>43179.86</v>
      </c>
      <c r="G11" s="55">
        <f>'[1]Hoja3'!G53</f>
        <v>51778.13</v>
      </c>
      <c r="H11" s="55">
        <f>'[1]Hoja4'!G53</f>
        <v>39044.969999999994</v>
      </c>
      <c r="I11" s="4">
        <f>'[1]Hoja5'!H101</f>
        <v>0</v>
      </c>
      <c r="J11" s="4">
        <f>'[1]Hoja6'!J101</f>
        <v>21307.870000000003</v>
      </c>
      <c r="K11" s="4">
        <f aca="true" t="shared" si="1" ref="K11:K33">SUM(E11:J11)</f>
        <v>203191.19999999998</v>
      </c>
    </row>
    <row r="12" spans="2:11" ht="12.75">
      <c r="B12" s="58">
        <f>'[1]Hoja1'!B13</f>
        <v>38691</v>
      </c>
      <c r="C12" s="57">
        <f>'[1]Hoja1'!C87</f>
        <v>11534.41</v>
      </c>
      <c r="D12" s="4">
        <f>'[1]Hoja1'!D87</f>
        <v>48492.12</v>
      </c>
      <c r="E12" s="4">
        <f t="shared" si="0"/>
        <v>60026.53</v>
      </c>
      <c r="F12" s="55">
        <f>'[1]Hoja2'!G54</f>
        <v>38617.65</v>
      </c>
      <c r="G12" s="55">
        <f>'[1]Hoja3'!G54</f>
        <v>56175.780000000006</v>
      </c>
      <c r="H12" s="55">
        <f>'[1]Hoja4'!G54</f>
        <v>32713.42</v>
      </c>
      <c r="I12" s="4">
        <f>'[1]Hoja5'!H102</f>
        <v>0</v>
      </c>
      <c r="J12" s="4">
        <f>'[1]Hoja6'!J102</f>
        <v>12443.59</v>
      </c>
      <c r="K12" s="4">
        <f t="shared" si="1"/>
        <v>199976.97</v>
      </c>
    </row>
    <row r="13" spans="2:11" ht="12.75">
      <c r="B13" s="112">
        <f>'[1]Hoja1'!B14</f>
        <v>38692</v>
      </c>
      <c r="C13" s="113">
        <f>'[1]Hoja1'!C88</f>
        <v>52421.520000000004</v>
      </c>
      <c r="D13" s="114">
        <f>'[1]Hoja1'!D88</f>
        <v>89278.33</v>
      </c>
      <c r="E13" s="114">
        <f t="shared" si="0"/>
        <v>141699.85</v>
      </c>
      <c r="F13" s="55">
        <f>'[1]Hoja2'!G55</f>
        <v>32809.770000000004</v>
      </c>
      <c r="G13" s="55">
        <f>'[1]Hoja3'!G55</f>
        <v>52417.469999999994</v>
      </c>
      <c r="H13" s="55">
        <f>'[1]Hoja4'!G55</f>
        <v>19468.16</v>
      </c>
      <c r="I13" s="114">
        <f>'[1]Hoja5'!H103</f>
        <v>0</v>
      </c>
      <c r="J13" s="114">
        <f>'[1]Hoja6'!J103</f>
        <v>25592.02</v>
      </c>
      <c r="K13" s="114">
        <f t="shared" si="1"/>
        <v>271987.27</v>
      </c>
    </row>
    <row r="14" spans="2:11" ht="12.75">
      <c r="B14" s="59">
        <f>'[1]Hoja1'!B15</f>
        <v>38693</v>
      </c>
      <c r="C14" s="57">
        <f>'[1]Hoja1'!C89</f>
        <v>21998.71</v>
      </c>
      <c r="D14" s="4">
        <f>'[1]Hoja1'!D89</f>
        <v>167414</v>
      </c>
      <c r="E14" s="4">
        <f t="shared" si="0"/>
        <v>189412.71</v>
      </c>
      <c r="F14" s="55">
        <f>'[1]Hoja2'!G56</f>
        <v>50132.67</v>
      </c>
      <c r="G14" s="55">
        <f>'[1]Hoja3'!G56</f>
        <v>53265.62</v>
      </c>
      <c r="H14" s="55">
        <f>'[1]Hoja4'!G56</f>
        <v>41231.76</v>
      </c>
      <c r="I14" s="4">
        <f>'[1]Hoja5'!H104</f>
        <v>394.45</v>
      </c>
      <c r="J14" s="4">
        <f>'[1]Hoja6'!J104</f>
        <v>23642.96</v>
      </c>
      <c r="K14" s="4">
        <f t="shared" si="1"/>
        <v>358080.17000000004</v>
      </c>
    </row>
    <row r="15" spans="2:11" ht="12.75">
      <c r="B15" s="56">
        <f>'[1]Hoja1'!B16</f>
        <v>38695</v>
      </c>
      <c r="C15" s="57">
        <f>'[1]Hoja1'!C90</f>
        <v>130967.84</v>
      </c>
      <c r="D15" s="4">
        <f>'[1]Hoja1'!D90</f>
        <v>210565.72</v>
      </c>
      <c r="E15" s="4">
        <f t="shared" si="0"/>
        <v>341533.56</v>
      </c>
      <c r="F15" s="55">
        <f>'[1]Hoja2'!G57</f>
        <v>40721.91</v>
      </c>
      <c r="G15" s="55">
        <f>'[1]Hoja3'!G57</f>
        <v>43069.79</v>
      </c>
      <c r="H15" s="55">
        <f>'[1]Hoja4'!G57</f>
        <v>75730.41</v>
      </c>
      <c r="I15" s="4">
        <f>'[1]Hoja5'!H105</f>
        <v>317.86</v>
      </c>
      <c r="J15" s="4">
        <f>'[1]Hoja6'!J105</f>
        <v>60803.17</v>
      </c>
      <c r="K15" s="4">
        <f t="shared" si="1"/>
        <v>562176.7</v>
      </c>
    </row>
    <row r="16" spans="2:11" ht="12.75">
      <c r="B16" s="56">
        <f>'[1]Hoja1'!B17</f>
        <v>38698</v>
      </c>
      <c r="C16" s="57">
        <f>'[1]Hoja1'!C91</f>
        <v>685965.8300000001</v>
      </c>
      <c r="D16" s="4">
        <f>'[1]Hoja1'!D91</f>
        <v>69809.23</v>
      </c>
      <c r="E16" s="4">
        <f t="shared" si="0"/>
        <v>755775.06</v>
      </c>
      <c r="F16" s="55">
        <f>'[1]Hoja2'!G58</f>
        <v>52829.32</v>
      </c>
      <c r="G16" s="55">
        <f>'[1]Hoja3'!G58</f>
        <v>58995.74</v>
      </c>
      <c r="H16" s="55">
        <f>'[1]Hoja4'!G58</f>
        <v>30079.95</v>
      </c>
      <c r="I16" s="4">
        <f>'[1]Hoja5'!H106</f>
        <v>0</v>
      </c>
      <c r="J16" s="4">
        <f>'[1]Hoja6'!J106</f>
        <v>154554.46</v>
      </c>
      <c r="K16" s="4">
        <f t="shared" si="1"/>
        <v>1052234.53</v>
      </c>
    </row>
    <row r="17" spans="2:11" ht="12.75">
      <c r="B17" s="56">
        <f>'[1]Hoja1'!B18</f>
        <v>38699</v>
      </c>
      <c r="C17" s="57">
        <f>'[1]Hoja1'!C92</f>
        <v>1347879.54</v>
      </c>
      <c r="D17" s="4">
        <f>'[1]Hoja1'!D92</f>
        <v>53625.38</v>
      </c>
      <c r="E17" s="4">
        <f t="shared" si="0"/>
        <v>1401504.92</v>
      </c>
      <c r="F17" s="55">
        <f>'[1]Hoja2'!G59</f>
        <v>47799.13</v>
      </c>
      <c r="G17" s="55">
        <f>'[1]Hoja3'!G59</f>
        <v>57797.41</v>
      </c>
      <c r="H17" s="55">
        <f>'[1]Hoja4'!G59</f>
        <v>60866.09</v>
      </c>
      <c r="I17" s="4">
        <f>'[1]Hoja5'!H107</f>
        <v>0</v>
      </c>
      <c r="J17" s="4">
        <f>'[1]Hoja6'!J107</f>
        <v>308227.79</v>
      </c>
      <c r="K17" s="4">
        <f t="shared" si="1"/>
        <v>1876195.3399999999</v>
      </c>
    </row>
    <row r="18" spans="2:11" ht="12.75">
      <c r="B18" s="56">
        <f>'[1]Hoja1'!B19</f>
        <v>38700</v>
      </c>
      <c r="C18" s="57">
        <f>'[1]Hoja1'!C93</f>
        <v>321080.15</v>
      </c>
      <c r="D18" s="4">
        <f>'[1]Hoja1'!D93</f>
        <v>197357.43</v>
      </c>
      <c r="E18" s="4">
        <f t="shared" si="0"/>
        <v>518437.58</v>
      </c>
      <c r="F18" s="55">
        <f>'[1]Hoja2'!G60</f>
        <v>42188.86</v>
      </c>
      <c r="G18" s="55">
        <f>'[1]Hoja3'!G60</f>
        <v>57493.86</v>
      </c>
      <c r="H18" s="55">
        <f>'[1]Hoja4'!G60</f>
        <v>63070.23</v>
      </c>
      <c r="I18" s="4">
        <f>'[1]Hoja5'!H108</f>
        <v>0</v>
      </c>
      <c r="J18" s="4">
        <f>'[1]Hoja6'!J108</f>
        <v>101372.52</v>
      </c>
      <c r="K18" s="4">
        <f t="shared" si="1"/>
        <v>782563.05</v>
      </c>
    </row>
    <row r="19" spans="2:11" ht="12.75">
      <c r="B19" s="56">
        <f>'[1]Hoja1'!B20</f>
        <v>38701</v>
      </c>
      <c r="C19" s="57">
        <f>'[1]Hoja1'!C94</f>
        <v>271080.68</v>
      </c>
      <c r="D19" s="4">
        <f>'[1]Hoja1'!D94</f>
        <v>353984.82</v>
      </c>
      <c r="E19" s="4">
        <f t="shared" si="0"/>
        <v>625065.5</v>
      </c>
      <c r="F19" s="55">
        <f>'[1]Hoja2'!G61</f>
        <v>57429.030000000006</v>
      </c>
      <c r="G19" s="55">
        <f>'[1]Hoja3'!G61</f>
        <v>53964</v>
      </c>
      <c r="H19" s="55">
        <f>'[1]Hoja4'!G61</f>
        <v>30922.15</v>
      </c>
      <c r="I19" s="4">
        <f>'[1]Hoja5'!H109</f>
        <v>0</v>
      </c>
      <c r="J19" s="4">
        <f>'[1]Hoja6'!J109</f>
        <v>79878.24999999999</v>
      </c>
      <c r="K19" s="4">
        <f t="shared" si="1"/>
        <v>847258.93</v>
      </c>
    </row>
    <row r="20" spans="2:11" ht="12.75">
      <c r="B20" s="56">
        <f>'[1]Hoja1'!B21</f>
        <v>38702</v>
      </c>
      <c r="C20" s="57">
        <f>'[1]Hoja1'!C95</f>
        <v>500228.97</v>
      </c>
      <c r="D20" s="4">
        <f>'[1]Hoja1'!D95</f>
        <v>1082534.72</v>
      </c>
      <c r="E20" s="4">
        <f t="shared" si="0"/>
        <v>1582763.69</v>
      </c>
      <c r="F20" s="55">
        <f>'[1]Hoja2'!G62</f>
        <v>58487.69</v>
      </c>
      <c r="G20" s="55">
        <f>'[1]Hoja3'!G62</f>
        <v>58608.63</v>
      </c>
      <c r="H20" s="55">
        <f>'[1]Hoja4'!G62</f>
        <v>58782.12</v>
      </c>
      <c r="I20" s="4">
        <f>'[1]Hoja5'!H110</f>
        <v>716.43</v>
      </c>
      <c r="J20" s="4">
        <f>'[1]Hoja6'!J110</f>
        <v>148423.4</v>
      </c>
      <c r="K20" s="4">
        <f t="shared" si="1"/>
        <v>1907781.9599999997</v>
      </c>
    </row>
    <row r="21" spans="2:11" ht="12.75">
      <c r="B21" s="56">
        <f>'[1]Hoja1'!B22</f>
        <v>38705</v>
      </c>
      <c r="C21" s="57">
        <f>'[1]Hoja1'!C96</f>
        <v>424752.39</v>
      </c>
      <c r="D21" s="4">
        <f>'[1]Hoja1'!D96</f>
        <v>768425.01</v>
      </c>
      <c r="E21" s="4">
        <f t="shared" si="0"/>
        <v>1193177.4</v>
      </c>
      <c r="F21" s="55">
        <f>'[1]Hoja2'!G63</f>
        <v>53515.97</v>
      </c>
      <c r="G21" s="55">
        <f>'[1]Hoja3'!G63</f>
        <v>63861.61</v>
      </c>
      <c r="H21" s="55">
        <f>'[1]Hoja4'!G63</f>
        <v>50205.46</v>
      </c>
      <c r="I21" s="4">
        <f>'[1]Hoja5'!H111</f>
        <v>1078.06</v>
      </c>
      <c r="J21" s="4">
        <f>'[1]Hoja6'!J111</f>
        <v>118784.49</v>
      </c>
      <c r="K21" s="4">
        <f t="shared" si="1"/>
        <v>1480622.99</v>
      </c>
    </row>
    <row r="22" spans="2:11" ht="12.75">
      <c r="B22" s="56">
        <f>'[1]Hoja1'!B23</f>
        <v>38706</v>
      </c>
      <c r="C22" s="57">
        <f>'[1]Hoja1'!C97</f>
        <v>286047.22</v>
      </c>
      <c r="D22" s="4">
        <f>'[1]Hoja1'!D97</f>
        <v>1096359.32</v>
      </c>
      <c r="E22" s="4">
        <f t="shared" si="0"/>
        <v>1382406.54</v>
      </c>
      <c r="F22" s="55">
        <f>'[1]Hoja2'!G64</f>
        <v>83250.1</v>
      </c>
      <c r="G22" s="55">
        <f>'[1]Hoja3'!G64</f>
        <v>58866.04</v>
      </c>
      <c r="H22" s="55">
        <f>'[1]Hoja4'!G64</f>
        <v>232990.86</v>
      </c>
      <c r="I22" s="4">
        <f>'[1]Hoja5'!H112</f>
        <v>0</v>
      </c>
      <c r="J22" s="4">
        <f>'[1]Hoja6'!J112</f>
        <v>177489.34</v>
      </c>
      <c r="K22" s="4">
        <f t="shared" si="1"/>
        <v>1935002.8800000001</v>
      </c>
    </row>
    <row r="23" spans="2:11" ht="12.75">
      <c r="B23" s="56">
        <f>'[1]Hoja1'!B24</f>
        <v>38707</v>
      </c>
      <c r="C23" s="57">
        <f>'[1]Hoja1'!C98</f>
        <v>178145.45</v>
      </c>
      <c r="D23" s="4">
        <f>'[1]Hoja1'!D98</f>
        <v>909274.29</v>
      </c>
      <c r="E23" s="4">
        <f t="shared" si="0"/>
        <v>1087419.74</v>
      </c>
      <c r="F23" s="55">
        <f>'[1]Hoja2'!G65</f>
        <v>72797.03</v>
      </c>
      <c r="G23" s="55">
        <f>'[1]Hoja3'!G65</f>
        <v>60344.68</v>
      </c>
      <c r="H23" s="55">
        <f>'[1]Hoja4'!G65</f>
        <v>137500.64</v>
      </c>
      <c r="I23" s="4">
        <f>'[1]Hoja5'!H113</f>
        <v>0</v>
      </c>
      <c r="J23" s="4">
        <f>'[1]Hoja6'!J113</f>
        <v>113878.04999999999</v>
      </c>
      <c r="K23" s="4">
        <f t="shared" si="1"/>
        <v>1471940.14</v>
      </c>
    </row>
    <row r="24" spans="2:11" ht="12.75">
      <c r="B24" s="56">
        <f>'[1]Hoja1'!B25</f>
        <v>38708</v>
      </c>
      <c r="C24" s="57">
        <f>'[1]Hoja1'!C99</f>
        <v>104344.42</v>
      </c>
      <c r="D24" s="4">
        <f>'[1]Hoja1'!D99</f>
        <v>293443.53</v>
      </c>
      <c r="E24" s="4">
        <f t="shared" si="0"/>
        <v>397787.95</v>
      </c>
      <c r="F24" s="55">
        <f>'[1]Hoja2'!G66</f>
        <v>61966.96</v>
      </c>
      <c r="G24" s="55">
        <f>'[1]Hoja3'!G66</f>
        <v>51295.01</v>
      </c>
      <c r="H24" s="55">
        <f>'[1]Hoja4'!G66</f>
        <v>52039.64</v>
      </c>
      <c r="I24" s="4">
        <f>'[1]Hoja5'!H114</f>
        <v>0</v>
      </c>
      <c r="J24" s="4">
        <f>'[1]Hoja6'!J114</f>
        <v>46128.03999999999</v>
      </c>
      <c r="K24" s="4">
        <f t="shared" si="1"/>
        <v>609217.6000000001</v>
      </c>
    </row>
    <row r="25" spans="2:11" ht="12.75">
      <c r="B25" s="56">
        <f>'[1]Hoja1'!B26</f>
        <v>38709</v>
      </c>
      <c r="C25" s="57">
        <f>'[1]Hoja1'!C100</f>
        <v>12201.62</v>
      </c>
      <c r="D25" s="4">
        <f>'[1]Hoja1'!D100</f>
        <v>654253.19</v>
      </c>
      <c r="E25" s="4">
        <f t="shared" si="0"/>
        <v>666454.8099999999</v>
      </c>
      <c r="F25" s="55">
        <f>'[1]Hoja2'!G67</f>
        <v>12231.38</v>
      </c>
      <c r="G25" s="55">
        <f>'[1]Hoja3'!G67</f>
        <v>27001.95</v>
      </c>
      <c r="H25" s="55">
        <f>'[1]Hoja4'!G67</f>
        <v>12872.89</v>
      </c>
      <c r="I25" s="4">
        <f>'[1]Hoja5'!H115</f>
        <v>0</v>
      </c>
      <c r="J25" s="4">
        <f>'[1]Hoja6'!J115</f>
        <v>8640.07</v>
      </c>
      <c r="K25" s="4">
        <f t="shared" si="1"/>
        <v>727201.0999999999</v>
      </c>
    </row>
    <row r="26" spans="2:11" ht="12.75">
      <c r="B26" s="56">
        <f>'[1]Hoja1'!B27</f>
        <v>38712</v>
      </c>
      <c r="C26" s="57">
        <f>'[1]Hoja1'!C101</f>
        <v>25321.73</v>
      </c>
      <c r="D26" s="4">
        <f>'[1]Hoja1'!D101</f>
        <v>217662.44</v>
      </c>
      <c r="E26" s="4">
        <f t="shared" si="0"/>
        <v>242984.17</v>
      </c>
      <c r="F26" s="55">
        <f>'[1]Hoja2'!G68</f>
        <v>62326.31</v>
      </c>
      <c r="G26" s="55">
        <f>'[1]Hoja3'!G68</f>
        <v>70303.5</v>
      </c>
      <c r="H26" s="55">
        <f>'[1]Hoja4'!G68</f>
        <v>23798.44</v>
      </c>
      <c r="I26" s="4">
        <f>'[1]Hoja5'!H116</f>
        <v>0</v>
      </c>
      <c r="J26" s="4">
        <f>'[1]Hoja6'!J116</f>
        <v>19725.53</v>
      </c>
      <c r="K26" s="4">
        <f t="shared" si="1"/>
        <v>419137.94999999995</v>
      </c>
    </row>
    <row r="27" spans="2:11" ht="12.75">
      <c r="B27" s="56">
        <f>'[1]Hoja1'!B28</f>
        <v>38713</v>
      </c>
      <c r="C27" s="57">
        <f>'[1]Hoja1'!C102</f>
        <v>30894.4</v>
      </c>
      <c r="D27" s="4">
        <f>'[1]Hoja1'!D102</f>
        <v>109872.25</v>
      </c>
      <c r="E27" s="4">
        <f t="shared" si="0"/>
        <v>140766.65</v>
      </c>
      <c r="F27" s="55">
        <f>'[1]Hoja2'!G69</f>
        <v>50237.62000000001</v>
      </c>
      <c r="G27" s="55">
        <f>'[1]Hoja3'!G69</f>
        <v>54554.49</v>
      </c>
      <c r="H27" s="55">
        <f>'[1]Hoja4'!G69</f>
        <v>91915.69</v>
      </c>
      <c r="I27" s="4">
        <f>'[1]Hoja5'!H117</f>
        <v>0</v>
      </c>
      <c r="J27" s="4">
        <f>'[1]Hoja6'!J117</f>
        <v>50680.33</v>
      </c>
      <c r="K27" s="4">
        <f t="shared" si="1"/>
        <v>388154.78</v>
      </c>
    </row>
    <row r="28" spans="2:11" ht="12.75">
      <c r="B28" s="56">
        <f>'[1]Hoja1'!B29</f>
        <v>38714</v>
      </c>
      <c r="C28" s="57">
        <f>'[1]Hoja1'!C103</f>
        <v>18923.23</v>
      </c>
      <c r="D28" s="4">
        <f>'[1]Hoja1'!D103</f>
        <v>209540.71</v>
      </c>
      <c r="E28" s="4">
        <f t="shared" si="0"/>
        <v>228463.94</v>
      </c>
      <c r="F28" s="55">
        <f>'[1]Hoja2'!G70</f>
        <v>54124.119999999995</v>
      </c>
      <c r="G28" s="55">
        <f>'[1]Hoja3'!G70</f>
        <v>70300.11</v>
      </c>
      <c r="H28" s="55">
        <f>'[1]Hoja4'!G70</f>
        <v>27678.85</v>
      </c>
      <c r="I28" s="4">
        <f>'[1]Hoja5'!H118</f>
        <v>0</v>
      </c>
      <c r="J28" s="4">
        <f>'[1]Hoja6'!J118</f>
        <v>21471.850000000002</v>
      </c>
      <c r="K28" s="4">
        <f t="shared" si="1"/>
        <v>402038.86999999994</v>
      </c>
    </row>
    <row r="29" spans="2:11" ht="12.75">
      <c r="B29" s="56">
        <f>'[1]Hoja1'!B30</f>
        <v>38715</v>
      </c>
      <c r="C29" s="57">
        <f>'[1]Hoja1'!C104</f>
        <v>129374.36</v>
      </c>
      <c r="D29" s="4">
        <f>'[1]Hoja1'!D104</f>
        <v>20221.01</v>
      </c>
      <c r="E29" s="4">
        <f t="shared" si="0"/>
        <v>149595.37</v>
      </c>
      <c r="F29" s="55">
        <f>'[1]Hoja2'!G71</f>
        <v>115174.71</v>
      </c>
      <c r="G29" s="55">
        <f>'[1]Hoja3'!G71</f>
        <v>83424.39</v>
      </c>
      <c r="H29" s="55">
        <f>'[1]Hoja4'!G71</f>
        <v>31290.62</v>
      </c>
      <c r="I29" s="4">
        <f>'[1]Hoja5'!H119</f>
        <v>0</v>
      </c>
      <c r="J29" s="4">
        <f>'[1]Hoja6'!J119</f>
        <v>44559.58</v>
      </c>
      <c r="K29" s="4">
        <f t="shared" si="1"/>
        <v>424044.67000000004</v>
      </c>
    </row>
    <row r="30" spans="2:11" ht="12.75">
      <c r="B30" s="56">
        <f>'[1]Hoja1'!B31</f>
        <v>38716</v>
      </c>
      <c r="C30" s="57">
        <f>'[1]Hoja1'!C105</f>
        <v>5444.36</v>
      </c>
      <c r="D30" s="4">
        <f>'[1]Hoja1'!D105</f>
        <v>16567.41</v>
      </c>
      <c r="E30" s="4">
        <f t="shared" si="0"/>
        <v>22011.77</v>
      </c>
      <c r="F30" s="55">
        <f>'[1]Hoja2'!G72</f>
        <v>26237.39</v>
      </c>
      <c r="G30" s="55">
        <f>'[1]Hoja3'!G72</f>
        <v>28717.82</v>
      </c>
      <c r="H30" s="55">
        <f>'[1]Hoja4'!G72</f>
        <v>25142.34</v>
      </c>
      <c r="I30" s="4">
        <f>'[1]Hoja5'!H120</f>
        <v>0</v>
      </c>
      <c r="J30" s="4">
        <f>'[1]Hoja6'!J120</f>
        <v>14563.189999999999</v>
      </c>
      <c r="K30" s="4">
        <f t="shared" si="1"/>
        <v>116672.51000000001</v>
      </c>
    </row>
    <row r="31" spans="2:11" ht="12.75">
      <c r="B31" s="56"/>
      <c r="C31" s="57">
        <f>'[1]Hoja1'!C106</f>
        <v>0</v>
      </c>
      <c r="D31" s="4">
        <f>'[1]Hoja1'!D106</f>
        <v>0</v>
      </c>
      <c r="E31" s="4">
        <f t="shared" si="0"/>
        <v>0</v>
      </c>
      <c r="F31" s="55">
        <f>'[1]Hoja2'!G73</f>
        <v>0</v>
      </c>
      <c r="G31" s="55">
        <f>'[1]Hoja3'!G73</f>
        <v>0</v>
      </c>
      <c r="H31" s="55">
        <f>'[1]Hoja4'!G73</f>
        <v>0</v>
      </c>
      <c r="I31" s="4">
        <f>'[1]Hoja5'!H121</f>
        <v>0</v>
      </c>
      <c r="J31" s="4">
        <f>'[1]Hoja6'!J121</f>
        <v>0</v>
      </c>
      <c r="K31" s="4">
        <f t="shared" si="1"/>
        <v>0</v>
      </c>
    </row>
    <row r="32" spans="2:11" ht="12.75">
      <c r="B32" s="56"/>
      <c r="C32" s="57">
        <f>'[1]Hoja1'!C107</f>
        <v>0</v>
      </c>
      <c r="D32" s="4">
        <f>'[1]Hoja1'!D107</f>
        <v>0</v>
      </c>
      <c r="E32" s="4">
        <f t="shared" si="0"/>
        <v>0</v>
      </c>
      <c r="F32" s="55">
        <f>'[1]Hoja2'!G74</f>
        <v>0</v>
      </c>
      <c r="G32" s="55">
        <f>'[1]Hoja3'!G74</f>
        <v>0</v>
      </c>
      <c r="H32" s="55">
        <f>'[1]Hoja4'!G74</f>
        <v>0</v>
      </c>
      <c r="I32" s="4">
        <f>'[1]Hoja5'!H122</f>
        <v>0</v>
      </c>
      <c r="J32" s="4">
        <f>'[1]Hoja6'!J122</f>
        <v>0</v>
      </c>
      <c r="K32" s="4">
        <f t="shared" si="1"/>
        <v>0</v>
      </c>
    </row>
    <row r="33" spans="2:11" ht="13.5" thickBot="1">
      <c r="B33" s="60"/>
      <c r="C33" s="57">
        <f>'[1]Hoja1'!C108</f>
        <v>0</v>
      </c>
      <c r="D33" s="4">
        <f>'[1]Hoja1'!D108</f>
        <v>0</v>
      </c>
      <c r="E33" s="4">
        <f t="shared" si="0"/>
        <v>0</v>
      </c>
      <c r="F33" s="55">
        <f>'[1]Hoja2'!G75</f>
        <v>0</v>
      </c>
      <c r="G33" s="55">
        <f>'[1]Hoja3'!G75</f>
        <v>0</v>
      </c>
      <c r="H33" s="55">
        <f>'[1]Hoja4'!G75</f>
        <v>0</v>
      </c>
      <c r="I33" s="4">
        <f>'[1]Hoja5'!H123</f>
        <v>0</v>
      </c>
      <c r="J33" s="4">
        <f>'[1]Hoja6'!J123</f>
        <v>0</v>
      </c>
      <c r="K33" s="6">
        <f t="shared" si="1"/>
        <v>0</v>
      </c>
    </row>
    <row r="34" spans="2:11" ht="14.25" thickBot="1" thickTop="1">
      <c r="B34" s="80" t="s">
        <v>10</v>
      </c>
      <c r="C34" s="61">
        <f aca="true" t="shared" si="2" ref="C34:K34">SUM(C10:C33)</f>
        <v>4589407.010000003</v>
      </c>
      <c r="D34" s="61">
        <f t="shared" si="2"/>
        <v>6630497.59</v>
      </c>
      <c r="E34" s="61">
        <f t="shared" si="2"/>
        <v>11219904.599999998</v>
      </c>
      <c r="F34" s="61">
        <f t="shared" si="2"/>
        <v>1092824.6799999997</v>
      </c>
      <c r="G34" s="61">
        <f t="shared" si="2"/>
        <v>1197736.63</v>
      </c>
      <c r="H34" s="61">
        <f t="shared" si="2"/>
        <v>1163257.2100000002</v>
      </c>
      <c r="I34" s="61">
        <f t="shared" si="2"/>
        <v>2506.7999999999997</v>
      </c>
      <c r="J34" s="62">
        <f t="shared" si="2"/>
        <v>1572362.2500000005</v>
      </c>
      <c r="K34" s="63">
        <f t="shared" si="2"/>
        <v>16248592.169999998</v>
      </c>
    </row>
    <row r="35" spans="2:11" ht="14.25" thickBot="1" thickTop="1">
      <c r="B35" s="81" t="s">
        <v>23</v>
      </c>
      <c r="C35" s="70">
        <f>C34*100/$E$34</f>
        <v>40.904153587901305</v>
      </c>
      <c r="D35" s="71">
        <f>D34*100/$E$34</f>
        <v>59.09584641209874</v>
      </c>
      <c r="E35" s="71">
        <f aca="true" t="shared" si="3" ref="E35:K35">E34*100/$K$34</f>
        <v>69.05154909799178</v>
      </c>
      <c r="F35" s="71">
        <f t="shared" si="3"/>
        <v>6.725657635851659</v>
      </c>
      <c r="G35" s="71">
        <f t="shared" si="3"/>
        <v>7.37132557374046</v>
      </c>
      <c r="H35" s="71">
        <f t="shared" si="3"/>
        <v>7.159126143542073</v>
      </c>
      <c r="I35" s="71">
        <f t="shared" si="3"/>
        <v>0.015427798136433872</v>
      </c>
      <c r="J35" s="71">
        <f t="shared" si="3"/>
        <v>9.676913750737587</v>
      </c>
      <c r="K35" s="72">
        <f t="shared" si="3"/>
        <v>100</v>
      </c>
    </row>
    <row r="36" spans="2:11" ht="14.25" thickBot="1" thickTop="1">
      <c r="B36" s="66" t="s">
        <v>64</v>
      </c>
      <c r="C36" s="73">
        <f>'[1]Hoja7'!F15</f>
        <v>0</v>
      </c>
      <c r="D36" s="73">
        <f>'[1]Hoja7'!F16</f>
        <v>0</v>
      </c>
      <c r="E36" s="73">
        <f>C36+D36</f>
        <v>0</v>
      </c>
      <c r="F36" s="73">
        <f>'[1]Hoja7'!F17</f>
        <v>-116.91</v>
      </c>
      <c r="G36" s="73">
        <f>'[1]Hoja7'!F18</f>
        <v>0</v>
      </c>
      <c r="H36" s="73">
        <f>'[1]Hoja7'!F19</f>
        <v>0</v>
      </c>
      <c r="I36" s="73">
        <f>'[1]Hoja7'!F27</f>
        <v>0</v>
      </c>
      <c r="J36" s="73">
        <f>'[1]Hoja7'!F37</f>
        <v>0</v>
      </c>
      <c r="K36" s="74">
        <f>SUM(E36:J36)</f>
        <v>-116.91</v>
      </c>
    </row>
    <row r="37" spans="2:11" ht="14.25" thickBot="1" thickTop="1">
      <c r="B37" s="67" t="s">
        <v>65</v>
      </c>
      <c r="C37" s="61">
        <f aca="true" t="shared" si="4" ref="C37:K37">C34+C36</f>
        <v>4589407.010000003</v>
      </c>
      <c r="D37" s="61">
        <f t="shared" si="4"/>
        <v>6630497.59</v>
      </c>
      <c r="E37" s="61">
        <f t="shared" si="4"/>
        <v>11219904.599999998</v>
      </c>
      <c r="F37" s="61">
        <f t="shared" si="4"/>
        <v>1092707.7699999998</v>
      </c>
      <c r="G37" s="61">
        <f t="shared" si="4"/>
        <v>1197736.63</v>
      </c>
      <c r="H37" s="61">
        <f t="shared" si="4"/>
        <v>1163257.2100000002</v>
      </c>
      <c r="I37" s="61">
        <f t="shared" si="4"/>
        <v>2506.7999999999997</v>
      </c>
      <c r="J37" s="62">
        <f t="shared" si="4"/>
        <v>1572362.2500000005</v>
      </c>
      <c r="K37" s="63">
        <f t="shared" si="4"/>
        <v>16248475.259999998</v>
      </c>
    </row>
    <row r="38" spans="2:11" ht="13.5" thickTop="1">
      <c r="B38" s="126"/>
      <c r="C38" s="4">
        <f>'[1]Hoja7'!D15</f>
        <v>0</v>
      </c>
      <c r="D38" s="4">
        <f>'[1]Hoja7'!D16</f>
        <v>0</v>
      </c>
      <c r="E38" s="4">
        <f>C38+D38</f>
        <v>0</v>
      </c>
      <c r="F38" s="4">
        <f>'[1]Hoja7'!D17</f>
        <v>0</v>
      </c>
      <c r="G38" s="4">
        <f>'[1]Hoja7'!D18</f>
        <v>0</v>
      </c>
      <c r="H38" s="4">
        <f>'[1]Hoja7'!D19</f>
        <v>0</v>
      </c>
      <c r="I38" s="4">
        <f>'[1]Hoja7'!D27</f>
        <v>0</v>
      </c>
      <c r="J38" s="4">
        <f>'[1]Hoja7'!D37</f>
        <v>0</v>
      </c>
      <c r="K38" s="65">
        <f>SUM(E38:J38)</f>
        <v>0</v>
      </c>
    </row>
    <row r="39" spans="2:11" ht="12.75">
      <c r="B39" s="127"/>
      <c r="C39" s="4">
        <f>'[1]Hoja7'!E15</f>
        <v>0</v>
      </c>
      <c r="D39" s="4">
        <f>'[1]Hoja7'!E16</f>
        <v>0</v>
      </c>
      <c r="E39" s="4">
        <f>C39+D39</f>
        <v>0</v>
      </c>
      <c r="F39" s="4">
        <f>'[1]Hoja7'!E17</f>
        <v>0</v>
      </c>
      <c r="G39" s="4">
        <f>'[1]Hoja7'!E18</f>
        <v>0</v>
      </c>
      <c r="H39" s="4">
        <f>'[1]Hoja7'!E19</f>
        <v>0</v>
      </c>
      <c r="I39" s="4">
        <f>'[1]Hoja7'!E27</f>
        <v>0</v>
      </c>
      <c r="J39" s="4">
        <f>'[1]Hoja7'!E37</f>
        <v>0</v>
      </c>
      <c r="K39" s="64">
        <f>SUM(E39:J39)</f>
        <v>0</v>
      </c>
    </row>
    <row r="40" spans="2:11" ht="12.75">
      <c r="B40" s="126"/>
      <c r="C40" s="4">
        <f>'[1]Hoja7'!G15</f>
        <v>0</v>
      </c>
      <c r="D40" s="4">
        <f>'[1]Hoja7'!G16</f>
        <v>0</v>
      </c>
      <c r="E40" s="4">
        <f>C40+D40</f>
        <v>0</v>
      </c>
      <c r="F40" s="4">
        <f>'[1]Hoja7'!G17</f>
        <v>0</v>
      </c>
      <c r="G40" s="4">
        <f>'[1]Hoja7'!G18</f>
        <v>0</v>
      </c>
      <c r="H40" s="4">
        <f>'[1]Hoja7'!G19</f>
        <v>0</v>
      </c>
      <c r="I40" s="4">
        <f>'[1]Hoja7'!G27</f>
        <v>0</v>
      </c>
      <c r="J40" s="4">
        <f>'[1]Hoja7'!G37</f>
        <v>0</v>
      </c>
      <c r="K40" s="64">
        <f>SUM(E40:J40)</f>
        <v>0</v>
      </c>
    </row>
    <row r="41" spans="2:11" ht="13.5" thickBot="1">
      <c r="B41" s="68"/>
      <c r="C41" s="61">
        <f aca="true" t="shared" si="5" ref="C41:K41">C38+C39+C40</f>
        <v>0</v>
      </c>
      <c r="D41" s="61">
        <f t="shared" si="5"/>
        <v>0</v>
      </c>
      <c r="E41" s="61">
        <f t="shared" si="5"/>
        <v>0</v>
      </c>
      <c r="F41" s="61">
        <f t="shared" si="5"/>
        <v>0</v>
      </c>
      <c r="G41" s="61">
        <f t="shared" si="5"/>
        <v>0</v>
      </c>
      <c r="H41" s="61">
        <f t="shared" si="5"/>
        <v>0</v>
      </c>
      <c r="I41" s="61">
        <f t="shared" si="5"/>
        <v>0</v>
      </c>
      <c r="J41" s="61">
        <f t="shared" si="5"/>
        <v>0</v>
      </c>
      <c r="K41" s="61">
        <f t="shared" si="5"/>
        <v>0</v>
      </c>
    </row>
    <row r="42" spans="2:11" ht="14.25" thickBot="1" thickTop="1">
      <c r="B42" s="75" t="s">
        <v>66</v>
      </c>
      <c r="C42" s="63">
        <f aca="true" t="shared" si="6" ref="C42:K42">C37+C41</f>
        <v>4589407.010000003</v>
      </c>
      <c r="D42" s="63">
        <f t="shared" si="6"/>
        <v>6630497.59</v>
      </c>
      <c r="E42" s="63">
        <f t="shared" si="6"/>
        <v>11219904.599999998</v>
      </c>
      <c r="F42" s="63">
        <f t="shared" si="6"/>
        <v>1092707.7699999998</v>
      </c>
      <c r="G42" s="63">
        <f t="shared" si="6"/>
        <v>1197736.63</v>
      </c>
      <c r="H42" s="63">
        <f t="shared" si="6"/>
        <v>1163257.2100000002</v>
      </c>
      <c r="I42" s="63">
        <f t="shared" si="6"/>
        <v>2506.7999999999997</v>
      </c>
      <c r="J42" s="63">
        <f t="shared" si="6"/>
        <v>1572362.2500000005</v>
      </c>
      <c r="K42" s="63">
        <f t="shared" si="6"/>
        <v>16248475.259999998</v>
      </c>
    </row>
    <row r="43" spans="2:11" ht="13.5" thickTop="1">
      <c r="B43" s="69" t="s">
        <v>23</v>
      </c>
      <c r="C43" s="76">
        <f>C42*100/$E$42</f>
        <v>40.904153587901305</v>
      </c>
      <c r="D43" s="76">
        <f>D42*100/$E$42</f>
        <v>59.09584641209874</v>
      </c>
      <c r="E43" s="77">
        <f aca="true" t="shared" si="7" ref="E43:K43">E42*100/$K$42</f>
        <v>69.05204593332408</v>
      </c>
      <c r="F43" s="78">
        <f t="shared" si="7"/>
        <v>6.724986514211549</v>
      </c>
      <c r="G43" s="78">
        <f t="shared" si="7"/>
        <v>7.371378611435323</v>
      </c>
      <c r="H43" s="78">
        <f t="shared" si="7"/>
        <v>7.159177654433037</v>
      </c>
      <c r="I43" s="78">
        <f t="shared" si="7"/>
        <v>0.015427909141549815</v>
      </c>
      <c r="J43" s="78">
        <f t="shared" si="7"/>
        <v>9.676983377454462</v>
      </c>
      <c r="K43" s="82">
        <f t="shared" si="7"/>
        <v>100</v>
      </c>
    </row>
  </sheetData>
  <mergeCells count="6">
    <mergeCell ref="F6:I6"/>
    <mergeCell ref="E5:J5"/>
    <mergeCell ref="B3:D3"/>
    <mergeCell ref="C8:E8"/>
    <mergeCell ref="B4:D4"/>
    <mergeCell ref="B5:D5"/>
  </mergeCells>
  <printOptions/>
  <pageMargins left="0.984251968503937" right="0.75" top="0.590551181102362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2">
      <selection activeCell="G29" sqref="G29"/>
    </sheetView>
  </sheetViews>
  <sheetFormatPr defaultColWidth="11.421875" defaultRowHeight="12.75"/>
  <cols>
    <col min="1" max="1" width="29.421875" style="0" customWidth="1"/>
    <col min="2" max="3" width="14.8515625" style="0" customWidth="1"/>
    <col min="4" max="4" width="12.00390625" style="0" customWidth="1"/>
    <col min="5" max="5" width="14.7109375" style="0" customWidth="1"/>
    <col min="6" max="6" width="12.8515625" style="0" customWidth="1"/>
  </cols>
  <sheetData>
    <row r="1" ht="13.5" thickTop="1">
      <c r="A1" s="49" t="s">
        <v>0</v>
      </c>
    </row>
    <row r="2" ht="12.75">
      <c r="A2" s="103" t="s">
        <v>1</v>
      </c>
    </row>
    <row r="3" ht="13.5" thickBot="1">
      <c r="A3" s="104" t="s">
        <v>44</v>
      </c>
    </row>
    <row r="4" ht="13.5" thickTop="1">
      <c r="C4" s="134"/>
    </row>
    <row r="7" spans="1:6" ht="15.75">
      <c r="A7" s="172" t="s">
        <v>24</v>
      </c>
      <c r="B7" s="172"/>
      <c r="C7" s="172"/>
      <c r="D7" s="172"/>
      <c r="E7" s="172"/>
      <c r="F7" s="172"/>
    </row>
    <row r="8" spans="1:6" ht="15">
      <c r="A8" s="173" t="s">
        <v>78</v>
      </c>
      <c r="B8" s="173"/>
      <c r="C8" s="173"/>
      <c r="D8" s="173"/>
      <c r="E8" s="173"/>
      <c r="F8" s="173"/>
    </row>
    <row r="9" spans="1:6" ht="15.75">
      <c r="A9" s="9"/>
      <c r="B9" s="9"/>
      <c r="C9" s="9"/>
      <c r="D9" s="9"/>
      <c r="E9" s="9"/>
      <c r="F9" s="9"/>
    </row>
    <row r="10" spans="1:6" ht="15.75">
      <c r="A10" s="9"/>
      <c r="B10" s="9"/>
      <c r="C10" s="9"/>
      <c r="D10" s="9"/>
      <c r="E10" s="9"/>
      <c r="F10" s="9"/>
    </row>
    <row r="11" spans="1:6" ht="15.75">
      <c r="A11" s="14" t="s">
        <v>25</v>
      </c>
      <c r="B11" s="9"/>
      <c r="C11" s="9"/>
      <c r="D11" s="9"/>
      <c r="E11" s="9"/>
      <c r="F11" s="9"/>
    </row>
    <row r="12" ht="13.5" thickBot="1"/>
    <row r="13" spans="1:7" ht="13.5" thickTop="1">
      <c r="A13" s="25"/>
      <c r="B13" s="40" t="s">
        <v>26</v>
      </c>
      <c r="C13" s="40" t="s">
        <v>26</v>
      </c>
      <c r="D13" s="41" t="s">
        <v>27</v>
      </c>
      <c r="E13" s="40" t="s">
        <v>26</v>
      </c>
      <c r="F13" s="41" t="s">
        <v>27</v>
      </c>
      <c r="G13" t="s">
        <v>67</v>
      </c>
    </row>
    <row r="14" spans="1:6" ht="12.75">
      <c r="A14" s="26" t="s">
        <v>28</v>
      </c>
      <c r="B14" s="42" t="s">
        <v>79</v>
      </c>
      <c r="C14" s="42" t="s">
        <v>76</v>
      </c>
      <c r="D14" s="42" t="s">
        <v>29</v>
      </c>
      <c r="E14" s="42" t="s">
        <v>80</v>
      </c>
      <c r="F14" s="42" t="s">
        <v>30</v>
      </c>
    </row>
    <row r="15" spans="1:6" ht="13.5" thickBot="1">
      <c r="A15" s="25"/>
      <c r="B15" s="43"/>
      <c r="C15" s="43"/>
      <c r="D15" s="21" t="s">
        <v>31</v>
      </c>
      <c r="E15" s="43"/>
      <c r="F15" s="21" t="s">
        <v>31</v>
      </c>
    </row>
    <row r="16" spans="1:6" ht="13.5" thickTop="1">
      <c r="A16" s="29" t="s">
        <v>32</v>
      </c>
      <c r="B16" s="32">
        <v>16248475.26</v>
      </c>
      <c r="C16" s="32">
        <v>15461250.75</v>
      </c>
      <c r="D16" s="147">
        <f>+B16*100/C16-100</f>
        <v>5.0915965514627</v>
      </c>
      <c r="E16" s="32">
        <v>13703705.86</v>
      </c>
      <c r="F16" s="145">
        <f>+B16*100/E16-100</f>
        <v>18.569935942860354</v>
      </c>
    </row>
    <row r="17" spans="1:6" ht="12.75">
      <c r="A17" s="8"/>
      <c r="B17" s="1"/>
      <c r="C17" s="1"/>
      <c r="D17" s="142"/>
      <c r="E17" s="1"/>
      <c r="F17" s="142"/>
    </row>
    <row r="18" spans="1:6" ht="12.75">
      <c r="A18" s="29" t="s">
        <v>4</v>
      </c>
      <c r="B18" s="4">
        <v>11219904.6</v>
      </c>
      <c r="C18" s="4">
        <v>10701804.95</v>
      </c>
      <c r="D18" s="119">
        <f>+B18*100/C18-100</f>
        <v>4.841236150543011</v>
      </c>
      <c r="E18" s="4">
        <v>10074256.54</v>
      </c>
      <c r="F18" s="64">
        <f>+B18*100/E18-100</f>
        <v>11.37203579689664</v>
      </c>
    </row>
    <row r="19" spans="1:6" ht="12.75">
      <c r="A19" s="8"/>
      <c r="B19" s="1"/>
      <c r="C19" s="1"/>
      <c r="D19" s="142"/>
      <c r="E19" s="1"/>
      <c r="F19" s="142"/>
    </row>
    <row r="20" spans="1:6" ht="12.75">
      <c r="A20" s="35" t="s">
        <v>40</v>
      </c>
      <c r="B20" s="1">
        <v>4589407.01</v>
      </c>
      <c r="C20" s="1">
        <v>4063274.59</v>
      </c>
      <c r="D20" s="144">
        <f>+B20*100/C20-100</f>
        <v>12.94848301158008</v>
      </c>
      <c r="E20" s="1">
        <v>3352121.92</v>
      </c>
      <c r="F20" s="142">
        <f>+B20*100/E20-100</f>
        <v>36.910503839908074</v>
      </c>
    </row>
    <row r="21" spans="1:6" ht="12.75">
      <c r="A21" s="35" t="s">
        <v>39</v>
      </c>
      <c r="B21" s="1">
        <v>6630497.59</v>
      </c>
      <c r="C21" s="1">
        <v>6638530.36</v>
      </c>
      <c r="D21" s="142">
        <f>+B21*100/C21-100</f>
        <v>-0.12100223339191984</v>
      </c>
      <c r="E21" s="1">
        <v>6722134.62</v>
      </c>
      <c r="F21" s="144">
        <f>+B21*100/E21-100</f>
        <v>-1.363213252637891</v>
      </c>
    </row>
    <row r="22" spans="1:6" ht="12.75">
      <c r="A22" s="8"/>
      <c r="B22" s="1"/>
      <c r="C22" s="1"/>
      <c r="D22" s="142"/>
      <c r="E22" s="1"/>
      <c r="F22" s="142"/>
    </row>
    <row r="23" spans="1:6" ht="12.75">
      <c r="A23" s="29" t="s">
        <v>5</v>
      </c>
      <c r="B23" s="4">
        <v>1092707.77</v>
      </c>
      <c r="C23" s="4">
        <v>1043168.46</v>
      </c>
      <c r="D23" s="119">
        <f>+B23*100/C23-100</f>
        <v>4.748927129181041</v>
      </c>
      <c r="E23" s="4">
        <v>831782.42</v>
      </c>
      <c r="F23" s="64">
        <f>+B23*100/E23-100</f>
        <v>31.369423508614176</v>
      </c>
    </row>
    <row r="24" spans="1:6" ht="12.75">
      <c r="A24" s="8"/>
      <c r="B24" s="1"/>
      <c r="C24" s="1"/>
      <c r="D24" s="142"/>
      <c r="E24" s="1"/>
      <c r="F24" s="142"/>
    </row>
    <row r="25" spans="1:6" ht="12.75">
      <c r="A25" s="29" t="s">
        <v>6</v>
      </c>
      <c r="B25" s="4">
        <v>1197736.63</v>
      </c>
      <c r="C25" s="4">
        <v>1078974.78</v>
      </c>
      <c r="D25" s="119">
        <f>+B25*100/C25-100</f>
        <v>11.006916213555968</v>
      </c>
      <c r="E25" s="4">
        <v>836592.17</v>
      </c>
      <c r="F25" s="64">
        <f>+B25*100/E25-100</f>
        <v>43.16852021218412</v>
      </c>
    </row>
    <row r="26" spans="1:6" ht="12.75">
      <c r="A26" s="8"/>
      <c r="B26" s="1"/>
      <c r="C26" s="1"/>
      <c r="D26" s="143"/>
      <c r="E26" s="1"/>
      <c r="F26" s="142"/>
    </row>
    <row r="27" spans="1:6" ht="12.75">
      <c r="A27" s="29" t="s">
        <v>7</v>
      </c>
      <c r="B27" s="4">
        <v>1163257.21</v>
      </c>
      <c r="C27" s="4">
        <v>1147911.12</v>
      </c>
      <c r="D27" s="119">
        <f>+B27*100/C27-100</f>
        <v>1.3368709242924552</v>
      </c>
      <c r="E27" s="4">
        <v>826445.42</v>
      </c>
      <c r="F27" s="64">
        <f>+B27*100/E27-100</f>
        <v>40.75426904779749</v>
      </c>
    </row>
    <row r="28" spans="1:6" ht="12.75">
      <c r="A28" s="8"/>
      <c r="B28" s="1"/>
      <c r="C28" s="1"/>
      <c r="D28" s="143"/>
      <c r="E28" s="1"/>
      <c r="F28" s="142"/>
    </row>
    <row r="29" spans="1:6" ht="12.75">
      <c r="A29" s="29" t="s">
        <v>8</v>
      </c>
      <c r="B29" s="4">
        <v>2506.8</v>
      </c>
      <c r="C29" s="4">
        <v>2997.17</v>
      </c>
      <c r="D29" s="64">
        <f>+B29*100/C29-100</f>
        <v>-16.361100638268766</v>
      </c>
      <c r="E29" s="4">
        <v>3747.09</v>
      </c>
      <c r="F29" s="119">
        <f>+B29*100/E29-100</f>
        <v>-33.100085666477185</v>
      </c>
    </row>
    <row r="30" spans="1:6" ht="12.75">
      <c r="A30" s="8"/>
      <c r="B30" s="1"/>
      <c r="C30" s="1"/>
      <c r="D30" s="143"/>
      <c r="E30" s="1"/>
      <c r="F30" s="10"/>
    </row>
    <row r="31" spans="1:6" ht="12.75">
      <c r="A31" s="29" t="s">
        <v>9</v>
      </c>
      <c r="B31" s="138">
        <v>1572362.25</v>
      </c>
      <c r="C31" s="83">
        <v>1486394.27</v>
      </c>
      <c r="D31" s="119">
        <f>+B31*100/C31-100</f>
        <v>5.783659270968528</v>
      </c>
      <c r="E31" s="4">
        <v>1130882.22</v>
      </c>
      <c r="F31" s="64">
        <f>+B31*100/E31-100</f>
        <v>39.03855080505201</v>
      </c>
    </row>
    <row r="32" spans="2:5" ht="12.75">
      <c r="B32" s="1"/>
      <c r="C32" s="1"/>
      <c r="E32" s="1"/>
    </row>
    <row r="33" spans="2:3" ht="12.75">
      <c r="B33" s="1"/>
      <c r="C33" s="1"/>
    </row>
    <row r="34" spans="1:9" ht="13.5" thickBot="1">
      <c r="A34" s="11" t="s">
        <v>55</v>
      </c>
      <c r="B34" s="36" t="s">
        <v>49</v>
      </c>
      <c r="C34" s="36" t="s">
        <v>50</v>
      </c>
      <c r="D34" s="36" t="s">
        <v>51</v>
      </c>
      <c r="E34" s="36" t="s">
        <v>52</v>
      </c>
      <c r="F34" s="36" t="s">
        <v>53</v>
      </c>
      <c r="G34" s="36" t="s">
        <v>54</v>
      </c>
      <c r="H34" s="36" t="s">
        <v>71</v>
      </c>
      <c r="I34" s="39" t="s">
        <v>10</v>
      </c>
    </row>
    <row r="35" spans="1:9" ht="14.25" thickBot="1" thickTop="1">
      <c r="A35" s="45"/>
      <c r="B35" s="37">
        <v>208730.9</v>
      </c>
      <c r="C35" s="37">
        <v>0</v>
      </c>
      <c r="D35" s="129">
        <v>0</v>
      </c>
      <c r="E35" s="37">
        <v>1234959.67</v>
      </c>
      <c r="F35" s="37">
        <v>128671.68</v>
      </c>
      <c r="G35" s="38">
        <v>0</v>
      </c>
      <c r="H35" s="38">
        <v>0</v>
      </c>
      <c r="I35" s="108">
        <f>SUM(B35:H35)</f>
        <v>1572362.2499999998</v>
      </c>
    </row>
    <row r="36" spans="1:9" ht="13.5" thickTop="1">
      <c r="A36" s="15" t="s">
        <v>73</v>
      </c>
      <c r="B36" s="120">
        <f>B35*100/I35</f>
        <v>13.2749879997437</v>
      </c>
      <c r="C36" s="120">
        <f>C35*100/I35</f>
        <v>0</v>
      </c>
      <c r="D36" s="120">
        <f>D35*100/I35</f>
        <v>0</v>
      </c>
      <c r="E36" s="120">
        <f>E35*100/I35</f>
        <v>78.54167638532407</v>
      </c>
      <c r="F36" s="120">
        <f>F35*100/I35</f>
        <v>8.183335614932247</v>
      </c>
      <c r="G36" s="120">
        <f>G35*100/I35</f>
        <v>0</v>
      </c>
      <c r="H36" s="120">
        <f>H35*100/I35</f>
        <v>0</v>
      </c>
      <c r="I36" s="120">
        <f>I35*100/I35</f>
        <v>100</v>
      </c>
    </row>
  </sheetData>
  <mergeCells count="2">
    <mergeCell ref="A7:F7"/>
    <mergeCell ref="A8:F8"/>
  </mergeCells>
  <printOptions/>
  <pageMargins left="0.984251968503937" right="0.75" top="0.7874015748031497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4">
      <selection activeCell="C33" sqref="C33"/>
    </sheetView>
  </sheetViews>
  <sheetFormatPr defaultColWidth="11.421875" defaultRowHeight="12.75"/>
  <cols>
    <col min="1" max="1" width="29.421875" style="0" customWidth="1"/>
    <col min="2" max="2" width="14.7109375" style="0" customWidth="1"/>
    <col min="3" max="3" width="14.57421875" style="0" customWidth="1"/>
    <col min="4" max="4" width="13.00390625" style="0" customWidth="1"/>
    <col min="5" max="5" width="14.57421875" style="0" customWidth="1"/>
    <col min="6" max="6" width="12.28125" style="0" customWidth="1"/>
  </cols>
  <sheetData>
    <row r="1" ht="13.5" thickTop="1">
      <c r="A1" s="49" t="s">
        <v>0</v>
      </c>
    </row>
    <row r="2" ht="12.75">
      <c r="A2" s="103" t="s">
        <v>1</v>
      </c>
    </row>
    <row r="3" ht="13.5" thickBot="1">
      <c r="A3" s="104" t="s">
        <v>44</v>
      </c>
    </row>
    <row r="4" ht="13.5" thickTop="1"/>
    <row r="7" spans="1:6" ht="15.75">
      <c r="A7" s="172" t="s">
        <v>24</v>
      </c>
      <c r="B7" s="172"/>
      <c r="C7" s="172"/>
      <c r="D7" s="172"/>
      <c r="E7" s="172"/>
      <c r="F7" s="172"/>
    </row>
    <row r="8" spans="1:6" ht="15">
      <c r="A8" s="173" t="s">
        <v>78</v>
      </c>
      <c r="B8" s="173"/>
      <c r="C8" s="173"/>
      <c r="D8" s="173"/>
      <c r="E8" s="173"/>
      <c r="F8" s="173"/>
    </row>
    <row r="9" spans="1:6" ht="15.75">
      <c r="A9" s="9"/>
      <c r="B9" s="9"/>
      <c r="C9" s="9"/>
      <c r="D9" s="9"/>
      <c r="E9" s="9"/>
      <c r="F9" s="9"/>
    </row>
    <row r="10" spans="1:6" ht="15.75">
      <c r="A10" s="9"/>
      <c r="B10" s="9"/>
      <c r="C10" s="9"/>
      <c r="D10" s="9"/>
      <c r="E10" s="9"/>
      <c r="F10" s="9"/>
    </row>
    <row r="11" spans="1:6" ht="15.75">
      <c r="A11" s="14" t="s">
        <v>33</v>
      </c>
      <c r="B11" s="9"/>
      <c r="C11" s="9"/>
      <c r="D11" s="9"/>
      <c r="E11" s="9"/>
      <c r="F11" s="9"/>
    </row>
    <row r="12" ht="13.5" thickBot="1"/>
    <row r="13" spans="1:6" ht="13.5" thickTop="1">
      <c r="A13" s="27"/>
      <c r="B13" s="40" t="s">
        <v>26</v>
      </c>
      <c r="C13" s="40" t="s">
        <v>26</v>
      </c>
      <c r="D13" s="41" t="s">
        <v>34</v>
      </c>
      <c r="E13" s="40" t="s">
        <v>26</v>
      </c>
      <c r="F13" s="41" t="s">
        <v>34</v>
      </c>
    </row>
    <row r="14" spans="1:6" ht="12.75">
      <c r="A14" s="28" t="s">
        <v>28</v>
      </c>
      <c r="B14" s="42" t="s">
        <v>79</v>
      </c>
      <c r="C14" s="42" t="s">
        <v>76</v>
      </c>
      <c r="D14" s="42" t="s">
        <v>35</v>
      </c>
      <c r="E14" s="42" t="s">
        <v>80</v>
      </c>
      <c r="F14" s="42" t="s">
        <v>36</v>
      </c>
    </row>
    <row r="15" spans="1:6" ht="13.5" thickBot="1">
      <c r="A15" s="27"/>
      <c r="B15" s="43"/>
      <c r="C15" s="43"/>
      <c r="D15" s="21" t="s">
        <v>31</v>
      </c>
      <c r="E15" s="43"/>
      <c r="F15" s="21" t="s">
        <v>31</v>
      </c>
    </row>
    <row r="16" spans="1:6" ht="13.5" thickTop="1">
      <c r="A16" s="29" t="s">
        <v>32</v>
      </c>
      <c r="B16" s="32">
        <v>16248475.26</v>
      </c>
      <c r="C16" s="32">
        <v>15461250.75</v>
      </c>
      <c r="D16" s="148">
        <f>+B16-C16</f>
        <v>787224.5099999998</v>
      </c>
      <c r="E16" s="32">
        <v>13703705.86</v>
      </c>
      <c r="F16" s="65">
        <f>+B16-E16</f>
        <v>2544769.4000000004</v>
      </c>
    </row>
    <row r="17" spans="1:6" ht="12.75">
      <c r="A17" s="8"/>
      <c r="B17" s="1"/>
      <c r="C17" s="1"/>
      <c r="D17" s="84"/>
      <c r="E17" s="1"/>
      <c r="F17" s="142"/>
    </row>
    <row r="18" spans="1:6" ht="12.75">
      <c r="A18" s="31" t="s">
        <v>4</v>
      </c>
      <c r="B18" s="4">
        <v>11219904.6</v>
      </c>
      <c r="C18" s="4">
        <v>10701804.95</v>
      </c>
      <c r="D18" s="119">
        <f>+B18-C18</f>
        <v>518099.6500000004</v>
      </c>
      <c r="E18" s="4">
        <v>10074256.54</v>
      </c>
      <c r="F18" s="64">
        <f>+B18-E18</f>
        <v>1145648.0600000005</v>
      </c>
    </row>
    <row r="19" spans="1:6" ht="12.75">
      <c r="A19" s="8"/>
      <c r="B19" s="1"/>
      <c r="C19" s="1"/>
      <c r="D19" s="84"/>
      <c r="E19" s="1"/>
      <c r="F19" s="143"/>
    </row>
    <row r="20" spans="1:6" ht="12.75">
      <c r="A20" s="34" t="s">
        <v>46</v>
      </c>
      <c r="B20" s="1">
        <v>4589407.01</v>
      </c>
      <c r="C20" s="1">
        <v>4063274.59</v>
      </c>
      <c r="D20" s="141">
        <f>+B20-C20</f>
        <v>526132.4199999999</v>
      </c>
      <c r="E20" s="1">
        <v>3352121.92</v>
      </c>
      <c r="F20" s="139">
        <f>+B20-E20</f>
        <v>1237285.0899999999</v>
      </c>
    </row>
    <row r="21" spans="1:6" ht="12.75">
      <c r="A21" s="34" t="s">
        <v>45</v>
      </c>
      <c r="B21" s="1">
        <v>6630497.59</v>
      </c>
      <c r="C21" s="1">
        <v>6638530.36</v>
      </c>
      <c r="D21" s="139">
        <f>+B21-C21</f>
        <v>-8032.770000000484</v>
      </c>
      <c r="E21" s="1">
        <v>6722134.62</v>
      </c>
      <c r="F21" s="141">
        <f>+B21-E21</f>
        <v>-91637.03000000026</v>
      </c>
    </row>
    <row r="22" spans="1:6" ht="12.75">
      <c r="A22" s="8"/>
      <c r="B22" s="1"/>
      <c r="C22" s="1"/>
      <c r="D22" s="84"/>
      <c r="E22" s="1"/>
      <c r="F22" s="142"/>
    </row>
    <row r="23" spans="1:6" ht="12.75">
      <c r="A23" s="31" t="s">
        <v>5</v>
      </c>
      <c r="B23" s="4">
        <v>1092707.77</v>
      </c>
      <c r="C23" s="4">
        <v>1043168.46</v>
      </c>
      <c r="D23" s="119">
        <f>+B23-C23</f>
        <v>49539.310000000056</v>
      </c>
      <c r="E23" s="4">
        <v>831782.42</v>
      </c>
      <c r="F23" s="64">
        <f>+B23-E23</f>
        <v>260925.34999999998</v>
      </c>
    </row>
    <row r="24" spans="1:6" ht="12.75">
      <c r="A24" s="8"/>
      <c r="B24" s="1"/>
      <c r="C24" s="1"/>
      <c r="D24" s="84"/>
      <c r="E24" s="1"/>
      <c r="F24" s="142"/>
    </row>
    <row r="25" spans="1:6" ht="12.75">
      <c r="A25" s="31" t="s">
        <v>6</v>
      </c>
      <c r="B25" s="4">
        <v>1197736.63</v>
      </c>
      <c r="C25" s="4">
        <v>1078974.78</v>
      </c>
      <c r="D25" s="119">
        <f>+B25-C25</f>
        <v>118761.84999999986</v>
      </c>
      <c r="E25" s="4">
        <v>836592.17</v>
      </c>
      <c r="F25" s="64">
        <f>+B25-E25</f>
        <v>361144.45999999985</v>
      </c>
    </row>
    <row r="26" spans="1:6" ht="12.75">
      <c r="A26" s="8"/>
      <c r="B26" s="1"/>
      <c r="C26" s="1"/>
      <c r="D26" s="143"/>
      <c r="E26" s="1"/>
      <c r="F26" s="142"/>
    </row>
    <row r="27" spans="1:6" ht="12.75">
      <c r="A27" s="31" t="s">
        <v>7</v>
      </c>
      <c r="B27" s="4">
        <v>1163257.21</v>
      </c>
      <c r="C27" s="4">
        <v>1147911.12</v>
      </c>
      <c r="D27" s="119">
        <f>+B27-C27</f>
        <v>15346.089999999851</v>
      </c>
      <c r="E27" s="4">
        <v>826445.42</v>
      </c>
      <c r="F27" s="64">
        <f>+B27-E27</f>
        <v>336811.7899999999</v>
      </c>
    </row>
    <row r="28" spans="1:6" ht="12.75">
      <c r="A28" s="8"/>
      <c r="B28" s="1"/>
      <c r="C28" s="1"/>
      <c r="D28" s="84"/>
      <c r="E28" s="1"/>
      <c r="F28" s="142"/>
    </row>
    <row r="29" spans="1:6" ht="12.75">
      <c r="A29" s="31" t="s">
        <v>8</v>
      </c>
      <c r="B29" s="4">
        <v>2506.8</v>
      </c>
      <c r="C29" s="4">
        <v>2997.17</v>
      </c>
      <c r="D29" s="64">
        <f>+B29-C29</f>
        <v>-490.3699999999999</v>
      </c>
      <c r="E29" s="4">
        <v>3747.09</v>
      </c>
      <c r="F29" s="119">
        <f>+B29-E29</f>
        <v>-1240.29</v>
      </c>
    </row>
    <row r="30" spans="1:6" ht="12.75">
      <c r="A30" s="8"/>
      <c r="B30" s="1"/>
      <c r="C30" s="1"/>
      <c r="D30" s="84"/>
      <c r="E30" s="1"/>
      <c r="F30" s="142"/>
    </row>
    <row r="31" spans="1:6" ht="12.75">
      <c r="A31" s="31" t="s">
        <v>9</v>
      </c>
      <c r="B31" s="64">
        <v>1572362.25</v>
      </c>
      <c r="C31" s="83">
        <v>1486394.27</v>
      </c>
      <c r="D31" s="119">
        <f>+B31-C31</f>
        <v>85967.97999999998</v>
      </c>
      <c r="E31" s="4">
        <v>1130882.22</v>
      </c>
      <c r="F31" s="64">
        <f>+B31-E31</f>
        <v>441480.03</v>
      </c>
    </row>
    <row r="32" spans="2:5" ht="12.75">
      <c r="B32" s="1"/>
      <c r="C32" s="1"/>
      <c r="D32" s="1"/>
      <c r="E32" s="1"/>
    </row>
    <row r="33" ht="12.75">
      <c r="E33" s="1"/>
    </row>
  </sheetData>
  <mergeCells count="2">
    <mergeCell ref="A7:F7"/>
    <mergeCell ref="A8:F8"/>
  </mergeCells>
  <printOptions/>
  <pageMargins left="0.3937007874015748" right="0.75" top="2.1653543307086616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47"/>
  <sheetViews>
    <sheetView workbookViewId="0" topLeftCell="A48">
      <selection activeCell="C60" sqref="C60:N86"/>
    </sheetView>
  </sheetViews>
  <sheetFormatPr defaultColWidth="11.421875" defaultRowHeight="12.75"/>
  <cols>
    <col min="1" max="1" width="6.8515625" style="0" customWidth="1"/>
    <col min="2" max="2" width="10.28125" style="0" customWidth="1"/>
    <col min="5" max="5" width="14.421875" style="0" customWidth="1"/>
    <col min="7" max="7" width="11.00390625" style="0" customWidth="1"/>
    <col min="9" max="9" width="12.421875" style="0" customWidth="1"/>
  </cols>
  <sheetData>
    <row r="2" ht="13.5" thickBot="1"/>
    <row r="3" spans="2:4" ht="13.5" thickTop="1">
      <c r="B3" s="151" t="s">
        <v>0</v>
      </c>
      <c r="C3" s="152"/>
      <c r="D3" s="153"/>
    </row>
    <row r="4" spans="2:4" ht="12.75">
      <c r="B4" s="154" t="s">
        <v>70</v>
      </c>
      <c r="C4" s="155"/>
      <c r="D4" s="156"/>
    </row>
    <row r="5" spans="2:4" ht="13.5" thickBot="1">
      <c r="B5" s="157" t="s">
        <v>44</v>
      </c>
      <c r="C5" s="158"/>
      <c r="D5" s="159"/>
    </row>
    <row r="6" ht="13.5" thickTop="1">
      <c r="E6" s="2"/>
    </row>
    <row r="7" ht="12.75">
      <c r="E7" s="2"/>
    </row>
    <row r="8" spans="4:7" ht="12.75">
      <c r="D8" s="176" t="s">
        <v>81</v>
      </c>
      <c r="E8" s="176"/>
      <c r="F8" s="176"/>
      <c r="G8" s="176"/>
    </row>
    <row r="10" spans="4:7" ht="12.75">
      <c r="D10" s="176" t="s">
        <v>68</v>
      </c>
      <c r="E10" s="176"/>
      <c r="F10" s="176"/>
      <c r="G10" s="176"/>
    </row>
    <row r="12" ht="13.5" thickBot="1"/>
    <row r="13" spans="4:10" ht="14.25" thickBot="1" thickTop="1">
      <c r="D13" s="51" t="s">
        <v>82</v>
      </c>
      <c r="E13" s="121" t="s">
        <v>26</v>
      </c>
      <c r="F13" s="94"/>
      <c r="H13" s="177" t="s">
        <v>37</v>
      </c>
      <c r="I13" s="178"/>
      <c r="J13" s="15" t="s">
        <v>23</v>
      </c>
    </row>
    <row r="14" spans="4:10" ht="13.5" thickTop="1">
      <c r="D14" s="93">
        <v>1992</v>
      </c>
      <c r="E14" s="86">
        <v>6906393.86</v>
      </c>
      <c r="F14" s="11"/>
      <c r="H14" s="87" t="s">
        <v>83</v>
      </c>
      <c r="I14" s="88"/>
      <c r="J14" s="89">
        <f>E$27*100/E14-100</f>
        <v>135.2671392534801</v>
      </c>
    </row>
    <row r="15" spans="4:10" ht="12.75">
      <c r="D15" s="93">
        <v>1993</v>
      </c>
      <c r="E15" s="86">
        <v>5770978.05</v>
      </c>
      <c r="F15" s="94"/>
      <c r="H15" s="87" t="s">
        <v>84</v>
      </c>
      <c r="I15" s="88"/>
      <c r="J15" s="95">
        <f>E$27*100/E15-100</f>
        <v>181.55496554002661</v>
      </c>
    </row>
    <row r="16" spans="4:10" ht="12.75">
      <c r="D16" s="93">
        <v>1994</v>
      </c>
      <c r="E16" s="86">
        <v>4911456.03</v>
      </c>
      <c r="H16" s="87" t="s">
        <v>85</v>
      </c>
      <c r="I16" s="88"/>
      <c r="J16" s="95">
        <f aca="true" t="shared" si="0" ref="J16:J26">E$27*100/E16-100</f>
        <v>230.82807136522405</v>
      </c>
    </row>
    <row r="17" spans="4:10" ht="12.75">
      <c r="D17" s="96">
        <v>1995</v>
      </c>
      <c r="E17" s="19">
        <v>6770732.27</v>
      </c>
      <c r="H17" s="87" t="s">
        <v>86</v>
      </c>
      <c r="I17" s="88"/>
      <c r="J17" s="95">
        <f t="shared" si="0"/>
        <v>139.98106278687638</v>
      </c>
    </row>
    <row r="18" spans="4:10" ht="12.75">
      <c r="D18" s="96">
        <v>1996</v>
      </c>
      <c r="E18" s="19">
        <v>6260589.9</v>
      </c>
      <c r="H18" s="87" t="s">
        <v>87</v>
      </c>
      <c r="I18" s="88"/>
      <c r="J18" s="95">
        <f t="shared" si="0"/>
        <v>159.53585076703393</v>
      </c>
    </row>
    <row r="19" spans="4:10" ht="12.75">
      <c r="D19" s="96">
        <v>1997</v>
      </c>
      <c r="E19" s="19">
        <v>9263232.47</v>
      </c>
      <c r="H19" s="87" t="s">
        <v>88</v>
      </c>
      <c r="I19" s="88"/>
      <c r="J19" s="95">
        <f t="shared" si="0"/>
        <v>75.40826393618511</v>
      </c>
    </row>
    <row r="20" spans="4:10" ht="12.75">
      <c r="D20" s="96">
        <v>1998</v>
      </c>
      <c r="E20" s="19">
        <v>7845939.9</v>
      </c>
      <c r="H20" s="87" t="s">
        <v>89</v>
      </c>
      <c r="I20" s="88"/>
      <c r="J20" s="95">
        <f t="shared" si="0"/>
        <v>107.09405714412875</v>
      </c>
    </row>
    <row r="21" spans="4:10" ht="12.75">
      <c r="D21" s="96">
        <v>1999</v>
      </c>
      <c r="E21" s="19">
        <v>7494599.67</v>
      </c>
      <c r="H21" s="87" t="s">
        <v>90</v>
      </c>
      <c r="I21" s="88"/>
      <c r="J21" s="95">
        <f t="shared" si="0"/>
        <v>116.80244409905887</v>
      </c>
    </row>
    <row r="22" spans="3:10" ht="12.75">
      <c r="C22" s="12"/>
      <c r="D22" s="96">
        <v>2000</v>
      </c>
      <c r="E22" s="19">
        <v>8683408.19</v>
      </c>
      <c r="F22" s="13"/>
      <c r="G22" s="13"/>
      <c r="H22" s="87" t="s">
        <v>91</v>
      </c>
      <c r="I22" s="88"/>
      <c r="J22" s="95">
        <f t="shared" si="0"/>
        <v>87.12094265834577</v>
      </c>
    </row>
    <row r="23" spans="4:10" ht="12.75">
      <c r="D23" s="96">
        <v>2001</v>
      </c>
      <c r="E23" s="19">
        <v>4055297.81</v>
      </c>
      <c r="H23" s="87" t="s">
        <v>92</v>
      </c>
      <c r="I23" s="88"/>
      <c r="J23" s="95">
        <f t="shared" si="0"/>
        <v>300.6727994164256</v>
      </c>
    </row>
    <row r="24" spans="4:10" ht="12.75">
      <c r="D24" s="96">
        <v>2002</v>
      </c>
      <c r="E24" s="115">
        <v>6790568.97</v>
      </c>
      <c r="H24" s="87" t="s">
        <v>93</v>
      </c>
      <c r="I24" s="88"/>
      <c r="J24" s="95">
        <f t="shared" si="0"/>
        <v>139.28002692828846</v>
      </c>
    </row>
    <row r="25" spans="4:10" ht="12.75">
      <c r="D25" s="96">
        <v>2003</v>
      </c>
      <c r="E25" s="115">
        <v>8718941.35</v>
      </c>
      <c r="H25" s="87" t="s">
        <v>94</v>
      </c>
      <c r="I25" s="88"/>
      <c r="J25" s="95">
        <f t="shared" si="0"/>
        <v>86.35835026003474</v>
      </c>
    </row>
    <row r="26" spans="3:12" ht="13.5" thickBot="1">
      <c r="C26" s="27"/>
      <c r="D26" s="96">
        <v>2004</v>
      </c>
      <c r="E26" s="20">
        <v>13703705.86</v>
      </c>
      <c r="H26" s="87" t="s">
        <v>95</v>
      </c>
      <c r="I26" s="88"/>
      <c r="J26" s="95">
        <f t="shared" si="0"/>
        <v>18.569935942860354</v>
      </c>
      <c r="L26" s="27"/>
    </row>
    <row r="27" spans="4:10" ht="14.25" thickBot="1" thickTop="1">
      <c r="D27" s="140">
        <v>2005</v>
      </c>
      <c r="E27" s="16">
        <v>16248475.26</v>
      </c>
      <c r="H27" s="174" t="s">
        <v>96</v>
      </c>
      <c r="I27" s="175"/>
      <c r="J27" s="17" t="s">
        <v>38</v>
      </c>
    </row>
    <row r="47" spans="3:12" ht="12.75">
      <c r="C47" s="27"/>
      <c r="L47" s="27"/>
    </row>
  </sheetData>
  <mergeCells count="7">
    <mergeCell ref="H27:I27"/>
    <mergeCell ref="D10:G10"/>
    <mergeCell ref="H13:I13"/>
    <mergeCell ref="B3:D3"/>
    <mergeCell ref="D8:G8"/>
    <mergeCell ref="B4:D4"/>
    <mergeCell ref="B5:D5"/>
  </mergeCells>
  <printOptions/>
  <pageMargins left="0.5905511811023623" right="0.75" top="1.5748031496062993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6"/>
  <sheetViews>
    <sheetView workbookViewId="0" topLeftCell="A35">
      <selection activeCell="B43" sqref="B43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12.57421875" style="0" customWidth="1"/>
    <col min="4" max="4" width="15.00390625" style="0" customWidth="1"/>
    <col min="5" max="5" width="14.28125" style="0" customWidth="1"/>
    <col min="8" max="8" width="15.421875" style="0" customWidth="1"/>
    <col min="9" max="9" width="10.00390625" style="0" customWidth="1"/>
    <col min="10" max="10" width="12.140625" style="0" customWidth="1"/>
  </cols>
  <sheetData>
    <row r="2" ht="13.5" thickBot="1"/>
    <row r="3" spans="2:5" ht="13.5" thickTop="1">
      <c r="B3" s="151" t="s">
        <v>0</v>
      </c>
      <c r="C3" s="152"/>
      <c r="D3" s="153"/>
      <c r="E3" s="2"/>
    </row>
    <row r="4" spans="2:5" ht="12.75">
      <c r="B4" s="154" t="s">
        <v>69</v>
      </c>
      <c r="C4" s="155"/>
      <c r="D4" s="156"/>
      <c r="E4" s="2"/>
    </row>
    <row r="5" spans="2:5" ht="13.5" thickBot="1">
      <c r="B5" s="157" t="s">
        <v>44</v>
      </c>
      <c r="C5" s="158"/>
      <c r="D5" s="159"/>
      <c r="E5" s="2"/>
    </row>
    <row r="6" ht="13.5" thickTop="1"/>
    <row r="8" spans="4:8" ht="12.75">
      <c r="D8" s="179" t="s">
        <v>97</v>
      </c>
      <c r="E8" s="180"/>
      <c r="F8" s="180"/>
      <c r="G8" s="180"/>
      <c r="H8" s="181"/>
    </row>
    <row r="10" spans="4:8" ht="12.75">
      <c r="D10" s="176" t="s">
        <v>74</v>
      </c>
      <c r="E10" s="176"/>
      <c r="F10" s="176"/>
      <c r="G10" s="176"/>
      <c r="H10" s="176"/>
    </row>
    <row r="11" spans="4:6" ht="13.5" thickBot="1">
      <c r="D11" s="11"/>
      <c r="E11" s="11"/>
      <c r="F11" s="11"/>
    </row>
    <row r="12" spans="3:9" ht="14.25" thickBot="1" thickTop="1">
      <c r="C12" s="51" t="s">
        <v>98</v>
      </c>
      <c r="D12" s="109" t="s">
        <v>42</v>
      </c>
      <c r="E12" s="11"/>
      <c r="F12" s="11"/>
      <c r="G12" s="177" t="s">
        <v>37</v>
      </c>
      <c r="H12" s="178"/>
      <c r="I12" s="15" t="s">
        <v>23</v>
      </c>
    </row>
    <row r="13" spans="3:9" ht="13.5" thickTop="1">
      <c r="C13" s="85">
        <v>1992</v>
      </c>
      <c r="D13" s="86">
        <f>4176207.72+4414973.19+4546886.56+4574695.05+5019643.6+4923511.58+4891059.49+5244517.65+5145286.01+5652011.11+5239573.07+6906393.86</f>
        <v>60734758.88999999</v>
      </c>
      <c r="G13" s="87" t="s">
        <v>99</v>
      </c>
      <c r="H13" s="88"/>
      <c r="I13" s="89">
        <f>D$26*100/D13-100</f>
        <v>198.49570297684932</v>
      </c>
    </row>
    <row r="14" spans="3:9" ht="12.75">
      <c r="C14" s="85">
        <v>1993</v>
      </c>
      <c r="D14" s="86">
        <f>5192782.99+5244724.04+5280289.57+5561656.97+6625959.6+5794632.28+5776917.54+6128932.85+6506125.25+7265877.48+6430930.64+5770978.05</f>
        <v>71579807.26</v>
      </c>
      <c r="E14" s="11"/>
      <c r="G14" s="87" t="s">
        <v>100</v>
      </c>
      <c r="H14" s="88"/>
      <c r="I14" s="91">
        <f>D$26*100/D14-100</f>
        <v>153.27065333033974</v>
      </c>
    </row>
    <row r="15" spans="3:9" ht="12.75">
      <c r="C15" s="85">
        <v>1994</v>
      </c>
      <c r="D15" s="86">
        <f>6391988.41+5934209.14+4850056.58+6198639.59+7020809.77+5674785.22+5449393.97+5736945.8+6115217.97+5440308.13+5291844.21+4911456.03</f>
        <v>69015654.82</v>
      </c>
      <c r="G15" s="87" t="s">
        <v>101</v>
      </c>
      <c r="H15" s="88"/>
      <c r="I15" s="91">
        <f aca="true" t="shared" si="0" ref="I15:I25">D$26*100/D15-100</f>
        <v>162.68046861661287</v>
      </c>
    </row>
    <row r="16" spans="3:9" ht="12.75">
      <c r="C16" s="90">
        <v>1995</v>
      </c>
      <c r="D16" s="19">
        <f>4259432.51+4295173.83+4354952.48+4053628.77+4897275.85+3807075.04+3864770.06+3291227.21+4574783.61+4534583.58+5023442.73+6770732.27</f>
        <v>53727077.94</v>
      </c>
      <c r="G16" s="87" t="s">
        <v>102</v>
      </c>
      <c r="H16" s="88"/>
      <c r="I16" s="91">
        <f t="shared" si="0"/>
        <v>237.42882071952113</v>
      </c>
    </row>
    <row r="17" spans="3:9" ht="12.75">
      <c r="C17" s="90">
        <v>1996</v>
      </c>
      <c r="D17" s="19">
        <f>7578344.49+5871894.75+7640633.14+10386759.33+5959570.09+6183726.26+5339910.28+5206070.84+5550418.19+6127739.27+6275144.88+6260589.9</f>
        <v>78380801.41999999</v>
      </c>
      <c r="G17" s="87" t="s">
        <v>103</v>
      </c>
      <c r="H17" s="88"/>
      <c r="I17" s="91">
        <f t="shared" si="0"/>
        <v>131.2947076524036</v>
      </c>
    </row>
    <row r="18" spans="3:9" ht="12.75">
      <c r="C18" s="90">
        <v>1997</v>
      </c>
      <c r="D18" s="19">
        <f>7749318.29+6451422.01+6409899.94+6722213.78+7107422.74+7431911.13+6884393.97+8451257.65+8533898.42+8605065.64+9029227.79+9263232.47</f>
        <v>92639263.83000001</v>
      </c>
      <c r="G18" s="87" t="s">
        <v>104</v>
      </c>
      <c r="H18" s="88"/>
      <c r="I18" s="91">
        <f t="shared" si="0"/>
        <v>95.69525707013591</v>
      </c>
    </row>
    <row r="19" spans="3:9" ht="12.75">
      <c r="C19" s="90">
        <v>1998</v>
      </c>
      <c r="D19" s="19">
        <f>7663047.88+7554889.93+7002162.93+9652844.05+8169274.8+7735126.35+7715241.89+7944791.07+7685717.45+8089417.44+7778488.1+7845939.9</f>
        <v>94836941.78999999</v>
      </c>
      <c r="G19" s="87" t="s">
        <v>105</v>
      </c>
      <c r="H19" s="88"/>
      <c r="I19" s="91">
        <f t="shared" si="0"/>
        <v>91.16036649667251</v>
      </c>
    </row>
    <row r="20" spans="3:9" ht="12.75">
      <c r="C20" s="90">
        <v>1999</v>
      </c>
      <c r="D20" s="19">
        <f>8217141.36+8335119.34+8011396.59+7028018.72+7180080.07+6705369.05+6729490.81+7664074.69+9548407.41+8322804.23+7935078.29+7494599.67</f>
        <v>93171580.23</v>
      </c>
      <c r="G20" s="87" t="s">
        <v>106</v>
      </c>
      <c r="H20" s="88"/>
      <c r="I20" s="91">
        <f t="shared" si="0"/>
        <v>94.57719301580204</v>
      </c>
    </row>
    <row r="21" spans="3:9" ht="12.75">
      <c r="C21" s="90">
        <v>2000</v>
      </c>
      <c r="D21" s="19">
        <f>7018708.62+8484261.59+8983140.9+6852789.21+6518520.63+7032572.6+7485113.24+7161222.48+6259123.78+7479750.29+7865169.1+8683408.19</f>
        <v>89823780.63000001</v>
      </c>
      <c r="E21" s="107"/>
      <c r="F21" s="13"/>
      <c r="G21" s="87" t="s">
        <v>107</v>
      </c>
      <c r="H21" s="88"/>
      <c r="I21" s="91">
        <f t="shared" si="0"/>
        <v>101.82923077661147</v>
      </c>
    </row>
    <row r="22" spans="3:9" ht="12.75">
      <c r="C22" s="90">
        <v>2001</v>
      </c>
      <c r="D22" s="19">
        <f>8207983.93+9802928.93+10626736.46+8311650.33+7625623.47+6973646.45+7946501.74+6387956.95+6020590.48+5405968.89+5127177.83+4055297.81</f>
        <v>86492063.27000001</v>
      </c>
      <c r="G22" s="87" t="s">
        <v>108</v>
      </c>
      <c r="H22" s="88"/>
      <c r="I22" s="91">
        <f t="shared" si="0"/>
        <v>109.60379327993331</v>
      </c>
    </row>
    <row r="23" spans="3:9" ht="12.75">
      <c r="C23" s="116">
        <v>2002</v>
      </c>
      <c r="D23" s="115">
        <f>4614047.84+5812868.36+5041491.8+3901118.08+6130848.6+5531169.3+5999992.9+4987979.17+4304383.62+7606342.41+6585002.67+6790568.97</f>
        <v>67305813.72</v>
      </c>
      <c r="G23" s="87" t="s">
        <v>109</v>
      </c>
      <c r="H23" s="88"/>
      <c r="I23" s="91">
        <f t="shared" si="0"/>
        <v>169.35361966529382</v>
      </c>
    </row>
    <row r="24" spans="3:9" ht="12.75">
      <c r="C24" s="116">
        <v>2003</v>
      </c>
      <c r="D24" s="115">
        <f>8138804.88+10619198.48+11099641+8739713.24+7405357.32+7522810.41+8508577.2+8149582.99+8270853.67+7866449.97+8284971.84+8718941.35</f>
        <v>103324902.35</v>
      </c>
      <c r="G24" s="87" t="s">
        <v>110</v>
      </c>
      <c r="H24" s="88"/>
      <c r="I24" s="91">
        <f t="shared" si="0"/>
        <v>75.45687571607948</v>
      </c>
    </row>
    <row r="25" spans="3:9" ht="13.5" thickBot="1">
      <c r="C25" s="92">
        <v>2004</v>
      </c>
      <c r="D25" s="20">
        <f>8397793.96+10578909.79+12304279.67+12815647.99+11675174.48+10205260.47+11598130.23+11044784.68+11476645.51+11209590.67+12330238.4+13703705.86</f>
        <v>137340161.71000004</v>
      </c>
      <c r="E25" s="146"/>
      <c r="G25" s="87" t="s">
        <v>111</v>
      </c>
      <c r="H25" s="88"/>
      <c r="I25" s="91">
        <f t="shared" si="0"/>
        <v>32.00118832159478</v>
      </c>
    </row>
    <row r="26" spans="3:9" ht="14.25" thickBot="1" thickTop="1">
      <c r="C26" s="140">
        <v>2005</v>
      </c>
      <c r="D26" s="16">
        <f>11349701.41+15528304.48+14745838.41+14473929.97+19633797.27+13718919.79+14893024.06+15539304.01+15050808.75+14647291.34+15461250.75+16248475.26</f>
        <v>181290645.49999997</v>
      </c>
      <c r="G26" s="174" t="s">
        <v>112</v>
      </c>
      <c r="H26" s="175"/>
      <c r="I26" s="17" t="s">
        <v>38</v>
      </c>
    </row>
    <row r="47" ht="13.5" customHeight="1"/>
  </sheetData>
  <mergeCells count="7">
    <mergeCell ref="G26:H26"/>
    <mergeCell ref="B5:D5"/>
    <mergeCell ref="G12:H12"/>
    <mergeCell ref="B3:D3"/>
    <mergeCell ref="B4:D4"/>
    <mergeCell ref="D8:H8"/>
    <mergeCell ref="D10:H10"/>
  </mergeCells>
  <printOptions/>
  <pageMargins left="0.7874015748031497" right="0.75" top="1.5748031496062993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3"/>
  <sheetViews>
    <sheetView tabSelected="1" workbookViewId="0" topLeftCell="A2">
      <selection activeCell="C24" sqref="C24"/>
    </sheetView>
  </sheetViews>
  <sheetFormatPr defaultColWidth="11.421875" defaultRowHeight="12.75"/>
  <cols>
    <col min="1" max="1" width="13.8515625" style="0" customWidth="1"/>
    <col min="2" max="2" width="3.421875" style="0" customWidth="1"/>
    <col min="3" max="3" width="23.00390625" style="0" customWidth="1"/>
    <col min="4" max="4" width="15.28125" style="0" customWidth="1"/>
    <col min="6" max="6" width="10.8515625" style="0" customWidth="1"/>
    <col min="8" max="8" width="15.7109375" style="0" customWidth="1"/>
    <col min="9" max="9" width="10.421875" style="0" customWidth="1"/>
  </cols>
  <sheetData>
    <row r="3" spans="2:7" ht="12.75">
      <c r="B3" s="128"/>
      <c r="C3" s="27"/>
      <c r="D3" s="27"/>
      <c r="E3" s="27"/>
      <c r="F3" s="27"/>
      <c r="G3" s="27"/>
    </row>
    <row r="4" spans="2:7" ht="12.75">
      <c r="B4" s="128"/>
      <c r="C4" s="27"/>
      <c r="D4" s="27"/>
      <c r="E4" s="27"/>
      <c r="F4" s="27"/>
      <c r="G4" s="27"/>
    </row>
    <row r="5" spans="2:7" ht="12.75">
      <c r="B5" s="128"/>
      <c r="C5" s="27"/>
      <c r="D5" s="27"/>
      <c r="E5" s="27"/>
      <c r="F5" s="27"/>
      <c r="G5" s="27"/>
    </row>
    <row r="6" spans="2:7" ht="12.75">
      <c r="B6" s="128"/>
      <c r="C6" s="27"/>
      <c r="D6" s="27"/>
      <c r="E6" s="27"/>
      <c r="F6" s="27"/>
      <c r="G6" s="27"/>
    </row>
    <row r="7" spans="2:7" ht="12.75">
      <c r="B7" s="128"/>
      <c r="C7" s="27"/>
      <c r="D7" s="27"/>
      <c r="E7" s="27"/>
      <c r="F7" s="27"/>
      <c r="G7" s="27"/>
    </row>
    <row r="8" spans="2:6" ht="12.75">
      <c r="B8" s="128"/>
      <c r="C8" s="27"/>
      <c r="D8" s="27"/>
      <c r="E8" s="27"/>
      <c r="F8" s="27"/>
    </row>
    <row r="9" spans="2:7" ht="12.75">
      <c r="B9" s="128"/>
      <c r="C9" s="27"/>
      <c r="D9" s="27"/>
      <c r="E9" s="27"/>
      <c r="F9" s="27"/>
      <c r="G9" s="27"/>
    </row>
    <row r="10" spans="2:7" ht="12.75">
      <c r="B10" s="128"/>
      <c r="C10" s="27"/>
      <c r="D10" s="27"/>
      <c r="E10" s="27"/>
      <c r="F10" s="27"/>
      <c r="G10" s="27"/>
    </row>
    <row r="11" spans="2:7" ht="12.75">
      <c r="B11" s="128"/>
      <c r="C11" s="27"/>
      <c r="D11" s="27"/>
      <c r="E11" s="27"/>
      <c r="F11" s="27"/>
      <c r="G11" s="27"/>
    </row>
    <row r="12" spans="2:7" ht="12.75">
      <c r="B12" s="128"/>
      <c r="C12" s="27"/>
      <c r="D12" s="27"/>
      <c r="E12" s="27"/>
      <c r="F12" s="27"/>
      <c r="G12" s="27"/>
    </row>
    <row r="13" spans="2:7" ht="12.75">
      <c r="B13" s="128"/>
      <c r="C13" s="27"/>
      <c r="D13" s="27"/>
      <c r="E13" s="27"/>
      <c r="F13" s="27"/>
      <c r="G13" s="27"/>
    </row>
    <row r="14" spans="2:7" ht="20.25">
      <c r="B14" s="128"/>
      <c r="C14" s="182" t="s">
        <v>0</v>
      </c>
      <c r="D14" s="182"/>
      <c r="E14" s="182"/>
      <c r="F14" s="182"/>
      <c r="G14" s="182"/>
    </row>
    <row r="15" spans="2:7" ht="12.75">
      <c r="B15" s="128"/>
      <c r="C15" s="27"/>
      <c r="D15" s="27"/>
      <c r="E15" s="27"/>
      <c r="F15" s="27"/>
      <c r="G15" s="27"/>
    </row>
    <row r="16" spans="2:7" ht="12.75">
      <c r="B16" s="128"/>
      <c r="C16" s="27"/>
      <c r="D16" s="27"/>
      <c r="E16" s="27"/>
      <c r="F16" s="27"/>
      <c r="G16" s="27"/>
    </row>
    <row r="17" spans="2:7" ht="18">
      <c r="B17" s="128"/>
      <c r="C17" s="183" t="s">
        <v>1</v>
      </c>
      <c r="D17" s="183"/>
      <c r="E17" s="183"/>
      <c r="F17" s="183"/>
      <c r="G17" s="183"/>
    </row>
    <row r="18" spans="2:7" ht="12.75">
      <c r="B18" s="128"/>
      <c r="C18" s="27"/>
      <c r="D18" s="27"/>
      <c r="E18" s="27"/>
      <c r="F18" s="27"/>
      <c r="G18" s="27"/>
    </row>
    <row r="19" spans="2:7" ht="12.75">
      <c r="B19" s="128"/>
      <c r="C19" s="27"/>
      <c r="D19" s="27"/>
      <c r="E19" s="27"/>
      <c r="F19" s="27"/>
      <c r="G19" s="27"/>
    </row>
    <row r="20" spans="2:7" ht="20.25">
      <c r="B20" s="128"/>
      <c r="C20" s="184" t="s">
        <v>44</v>
      </c>
      <c r="D20" s="184"/>
      <c r="E20" s="184"/>
      <c r="F20" s="184"/>
      <c r="G20" s="184"/>
    </row>
    <row r="21" spans="2:7" ht="12.75">
      <c r="B21" s="128"/>
      <c r="C21" s="27"/>
      <c r="D21" s="27"/>
      <c r="E21" s="27"/>
      <c r="F21" s="27"/>
      <c r="G21" s="27"/>
    </row>
    <row r="22" spans="2:7" ht="12.75">
      <c r="B22" s="128"/>
      <c r="C22" s="27"/>
      <c r="D22" s="27"/>
      <c r="E22" s="27"/>
      <c r="F22" s="27"/>
      <c r="G22" s="27"/>
    </row>
    <row r="23" spans="2:7" ht="18.75">
      <c r="B23" s="128"/>
      <c r="C23" s="185" t="s">
        <v>115</v>
      </c>
      <c r="D23" s="185"/>
      <c r="E23" s="185"/>
      <c r="F23" s="185"/>
      <c r="G23" s="185"/>
    </row>
    <row r="24" spans="2:7" ht="12.75">
      <c r="B24" s="128"/>
      <c r="C24" s="110"/>
      <c r="D24" s="27"/>
      <c r="E24" s="27"/>
      <c r="F24" s="27"/>
      <c r="G24" s="27"/>
    </row>
    <row r="25" spans="2:7" ht="12.75">
      <c r="B25" s="128"/>
      <c r="C25" s="27"/>
      <c r="D25" s="27"/>
      <c r="E25" s="27"/>
      <c r="F25" s="27"/>
      <c r="G25" s="27"/>
    </row>
    <row r="26" spans="2:7" ht="12.75">
      <c r="B26" s="128"/>
      <c r="C26" s="27"/>
      <c r="D26" s="27"/>
      <c r="E26" s="27"/>
      <c r="F26" s="27"/>
      <c r="G26" s="27"/>
    </row>
    <row r="27" spans="2:7" ht="12.75">
      <c r="B27" s="128"/>
      <c r="C27" s="27"/>
      <c r="D27" s="27"/>
      <c r="E27" s="27"/>
      <c r="F27" s="27"/>
      <c r="G27" s="27"/>
    </row>
    <row r="28" spans="2:7" ht="12.75">
      <c r="B28" s="128"/>
      <c r="C28" s="27"/>
      <c r="D28" s="27"/>
      <c r="E28" s="27"/>
      <c r="F28" s="27"/>
      <c r="G28" s="27"/>
    </row>
    <row r="29" spans="2:7" ht="12.75">
      <c r="B29" s="128"/>
      <c r="C29" s="27"/>
      <c r="D29" s="27"/>
      <c r="E29" s="27"/>
      <c r="F29" s="27"/>
      <c r="G29" s="27"/>
    </row>
    <row r="30" spans="2:7" ht="12.75">
      <c r="B30" s="128"/>
      <c r="C30" s="27"/>
      <c r="D30" s="27"/>
      <c r="E30" s="27"/>
      <c r="F30" s="27"/>
      <c r="G30" s="27"/>
    </row>
    <row r="31" spans="2:7" ht="12.75">
      <c r="B31" s="128"/>
      <c r="C31" s="27"/>
      <c r="D31" s="27"/>
      <c r="E31" s="27"/>
      <c r="F31" s="27"/>
      <c r="G31" s="27"/>
    </row>
    <row r="32" spans="2:7" ht="12.75">
      <c r="B32" s="128"/>
      <c r="C32" s="27"/>
      <c r="D32" s="27"/>
      <c r="E32" s="27"/>
      <c r="F32" s="27"/>
      <c r="G32" s="27"/>
    </row>
    <row r="33" spans="2:7" ht="12.75">
      <c r="B33" s="128"/>
      <c r="C33" s="27"/>
      <c r="D33" s="27"/>
      <c r="E33" s="27"/>
      <c r="F33" s="27"/>
      <c r="G33" s="27"/>
    </row>
  </sheetData>
  <mergeCells count="4">
    <mergeCell ref="C14:G14"/>
    <mergeCell ref="C17:G17"/>
    <mergeCell ref="C20:G20"/>
    <mergeCell ref="C23:G23"/>
  </mergeCells>
  <printOptions/>
  <pageMargins left="0.3937007874015748" right="0.7874015748031497" top="2.7559055118110236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H34"/>
  <sheetViews>
    <sheetView workbookViewId="0" topLeftCell="A1">
      <selection activeCell="G5" sqref="G5"/>
    </sheetView>
  </sheetViews>
  <sheetFormatPr defaultColWidth="11.421875" defaultRowHeight="12.75"/>
  <sheetData>
    <row r="7" ht="12.75">
      <c r="H7" s="27"/>
    </row>
    <row r="8" ht="12.75">
      <c r="H8" s="27"/>
    </row>
    <row r="9" ht="12.75">
      <c r="H9" s="27"/>
    </row>
    <row r="10" ht="12.75">
      <c r="H10" s="27"/>
    </row>
    <row r="11" ht="12.75">
      <c r="H11" s="27"/>
    </row>
    <row r="12" ht="12.75">
      <c r="H12" s="27"/>
    </row>
    <row r="13" ht="12.75">
      <c r="H13" s="27"/>
    </row>
    <row r="14" ht="12.75">
      <c r="H14" s="27"/>
    </row>
    <row r="15" ht="12.75">
      <c r="H15" s="27"/>
    </row>
    <row r="16" ht="12.75">
      <c r="H16" s="27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  <row r="27" ht="12.75">
      <c r="H27" s="27"/>
    </row>
    <row r="28" ht="12.75">
      <c r="H28" s="27"/>
    </row>
    <row r="29" ht="12.75">
      <c r="H29" s="27"/>
    </row>
    <row r="30" ht="12.75">
      <c r="H30" s="27"/>
    </row>
    <row r="31" ht="12.75">
      <c r="H31" s="27"/>
    </row>
    <row r="32" ht="12.75">
      <c r="H32" s="27"/>
    </row>
    <row r="33" ht="12.75">
      <c r="H33" s="27"/>
    </row>
    <row r="34" spans="2:8" ht="12.75">
      <c r="B34" s="44"/>
      <c r="C34" s="27"/>
      <c r="D34" s="27"/>
      <c r="E34" s="27"/>
      <c r="F34" s="27"/>
      <c r="G34" s="27"/>
      <c r="H34" s="27"/>
    </row>
  </sheetData>
  <printOptions/>
  <pageMargins left="1.3779527559055118" right="0.75" top="2.7559055118110236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2:E33"/>
  <sheetViews>
    <sheetView workbookViewId="0" topLeftCell="A1">
      <selection activeCell="C6" sqref="C6"/>
    </sheetView>
  </sheetViews>
  <sheetFormatPr defaultColWidth="11.421875" defaultRowHeight="12.75"/>
  <cols>
    <col min="1" max="1" width="26.00390625" style="0" customWidth="1"/>
    <col min="2" max="2" width="13.28125" style="0" customWidth="1"/>
    <col min="3" max="3" width="14.140625" style="0" customWidth="1"/>
    <col min="4" max="4" width="15.00390625" style="0" customWidth="1"/>
    <col min="5" max="5" width="7.28125" style="0" customWidth="1"/>
    <col min="6" max="6" width="14.00390625" style="0" customWidth="1"/>
    <col min="7" max="7" width="12.28125" style="0" customWidth="1"/>
    <col min="8" max="8" width="7.28125" style="0" customWidth="1"/>
  </cols>
  <sheetData>
    <row r="32" spans="2:5" ht="12.75">
      <c r="B32" s="1"/>
      <c r="C32" s="1"/>
      <c r="D32" s="1"/>
      <c r="E32" s="1"/>
    </row>
    <row r="33" ht="12.75">
      <c r="E33" s="1"/>
    </row>
  </sheetData>
  <printOptions/>
  <pageMargins left="0.7874015748031497" right="0.75" top="1.1811023622047245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ESTADISTICA</cp:lastModifiedBy>
  <cp:lastPrinted>2006-01-16T13:31:44Z</cp:lastPrinted>
  <dcterms:created xsi:type="dcterms:W3CDTF">2001-02-06T21:56:10Z</dcterms:created>
  <dcterms:modified xsi:type="dcterms:W3CDTF">2006-01-16T13:35:29Z</dcterms:modified>
  <cp:category/>
  <cp:version/>
  <cp:contentType/>
  <cp:contentStatus/>
</cp:coreProperties>
</file>